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workbookProtection workbookPassword="BE03" lockStructure="1"/>
  <bookViews>
    <workbookView xWindow="495" yWindow="2115" windowWidth="23940" windowHeight="9690" tabRatio="968"/>
  </bookViews>
  <sheets>
    <sheet name="Produktauswahl und Kalkulation" sheetId="34" r:id="rId1"/>
    <sheet name="Aufschlüsselung Produkte" sheetId="4" r:id="rId2"/>
    <sheet name="Einzelkomponenten" sheetId="28" r:id="rId3"/>
  </sheets>
  <definedNames>
    <definedName name="_xlnm.Print_Area" localSheetId="1">'Aufschlüsselung Produkte'!$A$2:$H$25</definedName>
  </definedNames>
  <calcPr calcId="145621"/>
</workbook>
</file>

<file path=xl/calcChain.xml><?xml version="1.0" encoding="utf-8"?>
<calcChain xmlns="http://schemas.openxmlformats.org/spreadsheetml/2006/main">
  <c r="E34" i="34" l="1"/>
  <c r="D34" i="34"/>
  <c r="F135" i="4" l="1"/>
  <c r="C135" i="4"/>
  <c r="B135" i="4"/>
  <c r="F134" i="4"/>
  <c r="C134" i="4"/>
  <c r="B134" i="4"/>
  <c r="F133" i="4"/>
  <c r="C133" i="4"/>
  <c r="B133" i="4"/>
  <c r="F132" i="4"/>
  <c r="C132" i="4"/>
  <c r="B132" i="4"/>
  <c r="F131" i="4"/>
  <c r="C131" i="4"/>
  <c r="B131" i="4"/>
  <c r="F130" i="4"/>
  <c r="C130" i="4"/>
  <c r="B130" i="4"/>
  <c r="I129" i="4"/>
  <c r="H129" i="4"/>
  <c r="G129" i="4"/>
  <c r="F129" i="4"/>
  <c r="E129" i="4"/>
  <c r="D129" i="4"/>
  <c r="C129" i="4"/>
  <c r="B129" i="4"/>
  <c r="A129" i="4"/>
  <c r="B30" i="4"/>
  <c r="F151" i="4" l="1"/>
  <c r="C151" i="4"/>
  <c r="B151" i="4"/>
  <c r="I150" i="4"/>
  <c r="H150" i="4"/>
  <c r="G150" i="4"/>
  <c r="F150" i="4"/>
  <c r="E150" i="4"/>
  <c r="D150" i="4"/>
  <c r="C150" i="4"/>
  <c r="B150" i="4"/>
  <c r="A150" i="4"/>
  <c r="J109" i="4" l="1"/>
  <c r="J108" i="4"/>
  <c r="F107" i="4"/>
  <c r="C107" i="4"/>
  <c r="B107" i="4"/>
  <c r="F106" i="4"/>
  <c r="C106" i="4"/>
  <c r="B106" i="4"/>
  <c r="F105" i="4"/>
  <c r="C105" i="4"/>
  <c r="B105" i="4"/>
  <c r="F104" i="4"/>
  <c r="C104" i="4"/>
  <c r="B104" i="4"/>
  <c r="F103" i="4"/>
  <c r="C103" i="4"/>
  <c r="B103" i="4"/>
  <c r="F102" i="4"/>
  <c r="C102" i="4"/>
  <c r="B102" i="4"/>
  <c r="G101" i="4"/>
  <c r="F101" i="4"/>
  <c r="C101" i="4"/>
  <c r="B101" i="4"/>
  <c r="G100" i="4"/>
  <c r="F100" i="4"/>
  <c r="C100" i="4"/>
  <c r="B100" i="4"/>
  <c r="I99" i="4"/>
  <c r="H99" i="4"/>
  <c r="G99" i="4"/>
  <c r="F99" i="4"/>
  <c r="E99" i="4"/>
  <c r="D99" i="4"/>
  <c r="C99" i="4"/>
  <c r="B99" i="4"/>
  <c r="A99" i="4"/>
  <c r="G89" i="4"/>
  <c r="G88" i="4"/>
  <c r="J97" i="4"/>
  <c r="G78" i="4"/>
  <c r="I28" i="28"/>
  <c r="J27" i="28"/>
  <c r="I27" i="28"/>
  <c r="J26" i="28"/>
  <c r="I26" i="28"/>
  <c r="J25" i="28"/>
  <c r="I25" i="28"/>
  <c r="I21" i="28"/>
  <c r="J21" i="28"/>
  <c r="I22" i="28"/>
  <c r="J22" i="28"/>
  <c r="I23" i="28"/>
  <c r="J23" i="28"/>
  <c r="I14" i="28"/>
  <c r="J14" i="28" s="1"/>
  <c r="I13" i="28"/>
  <c r="J13" i="28"/>
  <c r="I12" i="28"/>
  <c r="J12" i="28" s="1"/>
  <c r="I11" i="28"/>
  <c r="J11" i="28"/>
  <c r="G61" i="4"/>
  <c r="B61" i="4"/>
  <c r="C61" i="4"/>
  <c r="F61" i="4"/>
  <c r="J67" i="4"/>
  <c r="G50" i="4"/>
  <c r="B50" i="4"/>
  <c r="C50" i="4"/>
  <c r="F50" i="4"/>
  <c r="J56" i="4"/>
  <c r="G28" i="4"/>
  <c r="B28" i="4"/>
  <c r="C28" i="4"/>
  <c r="F28" i="4"/>
  <c r="J36" i="4"/>
  <c r="G15" i="4"/>
  <c r="B15" i="4"/>
  <c r="C15" i="4"/>
  <c r="F15" i="4"/>
  <c r="J23" i="4"/>
  <c r="G71" i="4"/>
  <c r="G60" i="4"/>
  <c r="C8" i="34"/>
  <c r="J96" i="4"/>
  <c r="J85" i="4"/>
  <c r="J75" i="4"/>
  <c r="J68" i="4"/>
  <c r="J57" i="4"/>
  <c r="J46" i="4"/>
  <c r="J37" i="4"/>
  <c r="J24" i="4"/>
  <c r="J11" i="4"/>
  <c r="G49" i="4"/>
  <c r="F95" i="4"/>
  <c r="D95" i="4"/>
  <c r="C95" i="4"/>
  <c r="B95" i="4"/>
  <c r="F94" i="4"/>
  <c r="C94" i="4"/>
  <c r="B94" i="4"/>
  <c r="F93" i="4"/>
  <c r="C93" i="4"/>
  <c r="B93" i="4"/>
  <c r="F92" i="4"/>
  <c r="C92" i="4"/>
  <c r="B92" i="4"/>
  <c r="F91" i="4"/>
  <c r="C91" i="4"/>
  <c r="B91" i="4"/>
  <c r="F90" i="4"/>
  <c r="C90" i="4"/>
  <c r="B90" i="4"/>
  <c r="F89" i="4"/>
  <c r="C89" i="4"/>
  <c r="B89" i="4"/>
  <c r="F88" i="4"/>
  <c r="C88" i="4"/>
  <c r="B88" i="4"/>
  <c r="I87" i="4"/>
  <c r="H87" i="4"/>
  <c r="G87" i="4"/>
  <c r="F87" i="4"/>
  <c r="E87" i="4"/>
  <c r="D87" i="4"/>
  <c r="C87" i="4"/>
  <c r="B87" i="4"/>
  <c r="A87" i="4"/>
  <c r="F84" i="4"/>
  <c r="D84" i="4"/>
  <c r="C84" i="4"/>
  <c r="B84" i="4"/>
  <c r="F83" i="4"/>
  <c r="C83" i="4"/>
  <c r="B83" i="4"/>
  <c r="F82" i="4"/>
  <c r="C82" i="4"/>
  <c r="B82" i="4"/>
  <c r="F81" i="4"/>
  <c r="C81" i="4"/>
  <c r="B81" i="4"/>
  <c r="F80" i="4"/>
  <c r="C80" i="4"/>
  <c r="B80" i="4"/>
  <c r="F79" i="4"/>
  <c r="C79" i="4"/>
  <c r="B79" i="4"/>
  <c r="F78" i="4"/>
  <c r="C78" i="4"/>
  <c r="B78" i="4"/>
  <c r="I77" i="4"/>
  <c r="H77" i="4"/>
  <c r="G77" i="4"/>
  <c r="F77" i="4"/>
  <c r="E77" i="4"/>
  <c r="D77" i="4"/>
  <c r="C77" i="4"/>
  <c r="B77" i="4"/>
  <c r="A77" i="4"/>
  <c r="F126" i="4"/>
  <c r="D126" i="4"/>
  <c r="C126" i="4"/>
  <c r="B126" i="4"/>
  <c r="F125" i="4"/>
  <c r="C125" i="4"/>
  <c r="B125" i="4"/>
  <c r="F124" i="4"/>
  <c r="C124" i="4"/>
  <c r="B124" i="4"/>
  <c r="F123" i="4"/>
  <c r="C123" i="4"/>
  <c r="B123" i="4"/>
  <c r="F122" i="4"/>
  <c r="C122" i="4"/>
  <c r="B122" i="4"/>
  <c r="F121" i="4"/>
  <c r="C121" i="4"/>
  <c r="B121" i="4"/>
  <c r="F120" i="4"/>
  <c r="C120" i="4"/>
  <c r="B120" i="4"/>
  <c r="I119" i="4"/>
  <c r="H119" i="4"/>
  <c r="G119" i="4"/>
  <c r="F119" i="4"/>
  <c r="E119" i="4"/>
  <c r="D119" i="4"/>
  <c r="C119" i="4"/>
  <c r="B119" i="4"/>
  <c r="A119" i="4"/>
  <c r="F116" i="4"/>
  <c r="D116" i="4"/>
  <c r="C116" i="4"/>
  <c r="B116" i="4"/>
  <c r="F115" i="4"/>
  <c r="C115" i="4"/>
  <c r="B115" i="4"/>
  <c r="F114" i="4"/>
  <c r="C114" i="4"/>
  <c r="B114" i="4"/>
  <c r="F113" i="4"/>
  <c r="C113" i="4"/>
  <c r="B113" i="4"/>
  <c r="F112" i="4"/>
  <c r="C112" i="4"/>
  <c r="B112" i="4"/>
  <c r="I111" i="4"/>
  <c r="H111" i="4"/>
  <c r="G111" i="4"/>
  <c r="F111" i="4"/>
  <c r="E111" i="4"/>
  <c r="D111" i="4"/>
  <c r="C111" i="4"/>
  <c r="B111" i="4"/>
  <c r="A111" i="4"/>
  <c r="F74" i="4"/>
  <c r="D74" i="4"/>
  <c r="C74" i="4"/>
  <c r="B74" i="4"/>
  <c r="F73" i="4"/>
  <c r="C73" i="4"/>
  <c r="B73" i="4"/>
  <c r="F72" i="4"/>
  <c r="E72" i="4"/>
  <c r="D72" i="4"/>
  <c r="C72" i="4"/>
  <c r="B72" i="4"/>
  <c r="F71" i="4"/>
  <c r="C71" i="4"/>
  <c r="B71" i="4"/>
  <c r="I70" i="4"/>
  <c r="H70" i="4"/>
  <c r="G70" i="4"/>
  <c r="F70" i="4"/>
  <c r="E70" i="4"/>
  <c r="D70" i="4"/>
  <c r="C70" i="4"/>
  <c r="B70" i="4"/>
  <c r="A70" i="4"/>
  <c r="F66" i="4"/>
  <c r="D66" i="4"/>
  <c r="C66" i="4"/>
  <c r="B66" i="4"/>
  <c r="F65" i="4"/>
  <c r="C65" i="4"/>
  <c r="B65" i="4"/>
  <c r="F64" i="4"/>
  <c r="C64" i="4"/>
  <c r="B64" i="4"/>
  <c r="F63" i="4"/>
  <c r="C63" i="4"/>
  <c r="B63" i="4"/>
  <c r="F62" i="4"/>
  <c r="C62" i="4"/>
  <c r="B62" i="4"/>
  <c r="F60" i="4"/>
  <c r="C60" i="4"/>
  <c r="B60" i="4"/>
  <c r="I59" i="4"/>
  <c r="H59" i="4"/>
  <c r="G59" i="4"/>
  <c r="F59" i="4"/>
  <c r="E59" i="4"/>
  <c r="D59" i="4"/>
  <c r="C59" i="4"/>
  <c r="B59" i="4"/>
  <c r="A59" i="4"/>
  <c r="G40" i="4"/>
  <c r="G27" i="4"/>
  <c r="G14" i="4"/>
  <c r="I24" i="28"/>
  <c r="J24" i="28"/>
  <c r="G3" i="4"/>
  <c r="C14" i="4"/>
  <c r="F14" i="4"/>
  <c r="C16" i="4"/>
  <c r="F16" i="4"/>
  <c r="C17" i="4"/>
  <c r="F17" i="4"/>
  <c r="F18" i="4"/>
  <c r="F19" i="4"/>
  <c r="F20" i="4"/>
  <c r="F21" i="4"/>
  <c r="F9" i="4"/>
  <c r="F8" i="4"/>
  <c r="F7" i="4"/>
  <c r="F6" i="4"/>
  <c r="F5" i="4"/>
  <c r="F4" i="4"/>
  <c r="F3" i="4"/>
  <c r="B14" i="4"/>
  <c r="B49" i="4"/>
  <c r="C49" i="4"/>
  <c r="F49" i="4"/>
  <c r="B51" i="4"/>
  <c r="C51" i="4"/>
  <c r="F51" i="4"/>
  <c r="B52" i="4"/>
  <c r="C52" i="4"/>
  <c r="F52" i="4"/>
  <c r="B53" i="4"/>
  <c r="C53" i="4"/>
  <c r="F53" i="4"/>
  <c r="B54" i="4"/>
  <c r="C54" i="4"/>
  <c r="F54" i="4"/>
  <c r="B55" i="4"/>
  <c r="C55" i="4"/>
  <c r="D55" i="4"/>
  <c r="F55" i="4"/>
  <c r="F45" i="4"/>
  <c r="D45" i="4"/>
  <c r="C45" i="4"/>
  <c r="B45" i="4"/>
  <c r="F44" i="4"/>
  <c r="C44" i="4"/>
  <c r="B44" i="4"/>
  <c r="F43" i="4"/>
  <c r="C43" i="4"/>
  <c r="B43" i="4"/>
  <c r="F42" i="4"/>
  <c r="C42" i="4"/>
  <c r="B42" i="4"/>
  <c r="F41" i="4"/>
  <c r="C41" i="4"/>
  <c r="B41" i="4"/>
  <c r="F40" i="4"/>
  <c r="C40" i="4"/>
  <c r="B40" i="4"/>
  <c r="I10" i="28"/>
  <c r="D100" i="4" s="1"/>
  <c r="I9" i="28"/>
  <c r="D88" i="4" s="1"/>
  <c r="I8" i="28"/>
  <c r="D101" i="4" s="1"/>
  <c r="D28" i="4"/>
  <c r="I7" i="28"/>
  <c r="D89" i="4" s="1"/>
  <c r="J7" i="28"/>
  <c r="E89" i="4" s="1"/>
  <c r="F22" i="4"/>
  <c r="I13" i="4"/>
  <c r="H13" i="4"/>
  <c r="G13" i="4"/>
  <c r="F13" i="4"/>
  <c r="E13" i="4"/>
  <c r="D13" i="4"/>
  <c r="C13" i="4"/>
  <c r="B13" i="4"/>
  <c r="A13" i="4"/>
  <c r="I3" i="28"/>
  <c r="D115" i="4" s="1"/>
  <c r="H115" i="4" s="1"/>
  <c r="D73" i="4"/>
  <c r="I5" i="28"/>
  <c r="D133" i="4" s="1"/>
  <c r="H133" i="4" s="1"/>
  <c r="D64" i="4"/>
  <c r="J5" i="28"/>
  <c r="E133" i="4" s="1"/>
  <c r="I133" i="4" s="1"/>
  <c r="E64" i="4"/>
  <c r="I18" i="28"/>
  <c r="D131" i="4" s="1"/>
  <c r="H131" i="4" s="1"/>
  <c r="J18" i="28"/>
  <c r="E131" i="4" s="1"/>
  <c r="I131" i="4" s="1"/>
  <c r="I20" i="28"/>
  <c r="D132" i="4" s="1"/>
  <c r="H132" i="4" s="1"/>
  <c r="D63" i="4"/>
  <c r="I19" i="28"/>
  <c r="D112" i="4" s="1"/>
  <c r="D62" i="4"/>
  <c r="J19" i="28"/>
  <c r="E112" i="4" s="1"/>
  <c r="I112" i="4" s="1"/>
  <c r="E62" i="4"/>
  <c r="I6" i="28"/>
  <c r="D78" i="4" s="1"/>
  <c r="J6" i="28"/>
  <c r="E78" i="4" s="1"/>
  <c r="I17" i="28"/>
  <c r="D130" i="4" s="1"/>
  <c r="H130" i="4" s="1"/>
  <c r="D16" i="4"/>
  <c r="H16" i="4" s="1"/>
  <c r="I16" i="28"/>
  <c r="J16" i="28"/>
  <c r="I15" i="28"/>
  <c r="D121" i="4" s="1"/>
  <c r="H121" i="4" s="1"/>
  <c r="D17" i="4"/>
  <c r="I4" i="28"/>
  <c r="D124" i="4" s="1"/>
  <c r="H124" i="4" s="1"/>
  <c r="F34" i="4"/>
  <c r="C34" i="4"/>
  <c r="B34" i="4"/>
  <c r="F33" i="4"/>
  <c r="D33" i="4"/>
  <c r="C33" i="4"/>
  <c r="B33" i="4"/>
  <c r="C21" i="4"/>
  <c r="B21" i="4"/>
  <c r="C9" i="4"/>
  <c r="B9" i="4"/>
  <c r="D8" i="4"/>
  <c r="H8" i="4" s="1"/>
  <c r="C8" i="4"/>
  <c r="B8" i="4"/>
  <c r="A26" i="4"/>
  <c r="A39" i="4"/>
  <c r="A48" i="4"/>
  <c r="A138" i="4"/>
  <c r="D22" i="4"/>
  <c r="C22" i="4"/>
  <c r="B22" i="4"/>
  <c r="C20" i="4"/>
  <c r="B20" i="4"/>
  <c r="D19" i="4"/>
  <c r="H19" i="4" s="1"/>
  <c r="C19" i="4"/>
  <c r="B19" i="4"/>
  <c r="D18" i="4"/>
  <c r="C18" i="4"/>
  <c r="B18" i="4"/>
  <c r="B17" i="4"/>
  <c r="B16" i="4"/>
  <c r="F10" i="4"/>
  <c r="D10" i="4"/>
  <c r="C10" i="4"/>
  <c r="B10" i="4"/>
  <c r="D7" i="4"/>
  <c r="H7" i="4" s="1"/>
  <c r="C7" i="4"/>
  <c r="B7" i="4"/>
  <c r="D6" i="4"/>
  <c r="C6" i="4"/>
  <c r="B6" i="4"/>
  <c r="D5" i="4"/>
  <c r="H5" i="4" s="1"/>
  <c r="C5" i="4"/>
  <c r="B5" i="4"/>
  <c r="D4" i="4"/>
  <c r="C4" i="4"/>
  <c r="B4" i="4"/>
  <c r="C3" i="4"/>
  <c r="B3" i="4"/>
  <c r="I2" i="4"/>
  <c r="H2" i="4"/>
  <c r="G2" i="4"/>
  <c r="F2" i="4"/>
  <c r="E2" i="4"/>
  <c r="D2" i="4"/>
  <c r="C2" i="4"/>
  <c r="B2" i="4"/>
  <c r="A2" i="4"/>
  <c r="B138" i="4"/>
  <c r="B48" i="4"/>
  <c r="B39" i="4"/>
  <c r="B26" i="4"/>
  <c r="F139" i="4"/>
  <c r="E139" i="4"/>
  <c r="D139" i="4"/>
  <c r="C139" i="4"/>
  <c r="B139" i="4"/>
  <c r="I138" i="4"/>
  <c r="H138" i="4"/>
  <c r="G138" i="4"/>
  <c r="F138" i="4"/>
  <c r="E138" i="4"/>
  <c r="D138" i="4"/>
  <c r="C138" i="4"/>
  <c r="I48" i="4"/>
  <c r="H48" i="4"/>
  <c r="G48" i="4"/>
  <c r="F48" i="4"/>
  <c r="E48" i="4"/>
  <c r="D48" i="4"/>
  <c r="C48" i="4"/>
  <c r="I39" i="4"/>
  <c r="H39" i="4"/>
  <c r="G39" i="4"/>
  <c r="F39" i="4"/>
  <c r="E39" i="4"/>
  <c r="D39" i="4"/>
  <c r="C39" i="4"/>
  <c r="F35" i="4"/>
  <c r="D35" i="4"/>
  <c r="C35" i="4"/>
  <c r="B35" i="4"/>
  <c r="F32" i="4"/>
  <c r="D32" i="4"/>
  <c r="C32" i="4"/>
  <c r="B32" i="4"/>
  <c r="F31" i="4"/>
  <c r="D31" i="4"/>
  <c r="C31" i="4"/>
  <c r="B31" i="4"/>
  <c r="F30" i="4"/>
  <c r="D30" i="4"/>
  <c r="C30" i="4"/>
  <c r="F29" i="4"/>
  <c r="D29" i="4"/>
  <c r="C29" i="4"/>
  <c r="B29" i="4"/>
  <c r="F27" i="4"/>
  <c r="D27" i="4"/>
  <c r="H27" i="4" s="1"/>
  <c r="C27" i="4"/>
  <c r="B27" i="4"/>
  <c r="I26" i="4"/>
  <c r="H26" i="4"/>
  <c r="G26" i="4"/>
  <c r="F26" i="4"/>
  <c r="E26" i="4"/>
  <c r="D26" i="4"/>
  <c r="C26" i="4"/>
  <c r="E19" i="4"/>
  <c r="I19" i="4" s="1"/>
  <c r="E7" i="4"/>
  <c r="I7" i="4" s="1"/>
  <c r="E32" i="4"/>
  <c r="I32" i="4" s="1"/>
  <c r="D9" i="4"/>
  <c r="H9" i="4" s="1"/>
  <c r="J15" i="28"/>
  <c r="E121" i="4" s="1"/>
  <c r="J17" i="28"/>
  <c r="E130" i="4" s="1"/>
  <c r="I130" i="4" s="1"/>
  <c r="E29" i="4"/>
  <c r="E5" i="4"/>
  <c r="I5" i="4" s="1"/>
  <c r="D26" i="34"/>
  <c r="E16" i="34"/>
  <c r="D18" i="34"/>
  <c r="D27" i="34"/>
  <c r="E19" i="34"/>
  <c r="H4" i="4"/>
  <c r="E16" i="4"/>
  <c r="I16" i="4" s="1"/>
  <c r="E4" i="4"/>
  <c r="I4" i="4" s="1"/>
  <c r="H73" i="4"/>
  <c r="H22" i="4"/>
  <c r="E15" i="4"/>
  <c r="I15" i="4" s="1"/>
  <c r="E50" i="4"/>
  <c r="I50" i="4" s="1"/>
  <c r="E71" i="4"/>
  <c r="I71" i="4" s="1"/>
  <c r="E40" i="4"/>
  <c r="I40" i="4" s="1"/>
  <c r="E3" i="4"/>
  <c r="I3" i="4" s="1"/>
  <c r="D15" i="4"/>
  <c r="D40" i="4"/>
  <c r="H40" i="4" s="1"/>
  <c r="D61" i="4"/>
  <c r="H61" i="4" s="1"/>
  <c r="D3" i="4"/>
  <c r="D41" i="4"/>
  <c r="H41" i="4" s="1"/>
  <c r="D43" i="4"/>
  <c r="H43" i="4" s="1"/>
  <c r="D71" i="4"/>
  <c r="H71" i="4" s="1"/>
  <c r="D50" i="4"/>
  <c r="H50" i="4" s="1"/>
  <c r="E41" i="4"/>
  <c r="I41" i="4" s="1"/>
  <c r="E51" i="4"/>
  <c r="I51" i="4" s="1"/>
  <c r="D20" i="4"/>
  <c r="H20" i="4" s="1"/>
  <c r="J4" i="28"/>
  <c r="E124" i="4" s="1"/>
  <c r="I124" i="4" s="1"/>
  <c r="J20" i="28"/>
  <c r="E132" i="4" s="1"/>
  <c r="I132" i="4" s="1"/>
  <c r="D42" i="4"/>
  <c r="H42" i="4" s="1"/>
  <c r="D52" i="4"/>
  <c r="H52" i="4" s="1"/>
  <c r="J3" i="28"/>
  <c r="E125" i="4" s="1"/>
  <c r="I125" i="4" s="1"/>
  <c r="D21" i="4"/>
  <c r="H21" i="4" s="1"/>
  <c r="D34" i="4"/>
  <c r="H34" i="4" s="1"/>
  <c r="D54" i="4"/>
  <c r="H54" i="4" s="1"/>
  <c r="D65" i="4"/>
  <c r="H65" i="4" s="1"/>
  <c r="D44" i="4"/>
  <c r="H44" i="4" s="1"/>
  <c r="E43" i="4"/>
  <c r="I43" i="4" s="1"/>
  <c r="D53" i="4"/>
  <c r="H53" i="4" s="1"/>
  <c r="E53" i="4"/>
  <c r="I53" i="4" s="1"/>
  <c r="H72" i="4"/>
  <c r="I72" i="4"/>
  <c r="H10" i="4"/>
  <c r="H33" i="4"/>
  <c r="H139" i="4"/>
  <c r="H140" i="4" s="1"/>
  <c r="H45" i="4"/>
  <c r="H63" i="4"/>
  <c r="I139" i="4"/>
  <c r="I140" i="4" s="1"/>
  <c r="H55" i="4"/>
  <c r="H66" i="4"/>
  <c r="H31" i="4"/>
  <c r="H17" i="4"/>
  <c r="H6" i="4"/>
  <c r="H29" i="4"/>
  <c r="H18" i="4"/>
  <c r="D21" i="34"/>
  <c r="H64" i="4"/>
  <c r="I29" i="4"/>
  <c r="H30" i="4"/>
  <c r="H74" i="4"/>
  <c r="I62" i="4"/>
  <c r="H62" i="4"/>
  <c r="I64" i="4"/>
  <c r="E8" i="4"/>
  <c r="I8" i="4" s="1"/>
  <c r="E20" i="4"/>
  <c r="I20" i="4" s="1"/>
  <c r="E33" i="4"/>
  <c r="I33" i="4" s="1"/>
  <c r="E63" i="4"/>
  <c r="I63" i="4" s="1"/>
  <c r="E31" i="4"/>
  <c r="E44" i="4"/>
  <c r="I44" i="4" s="1"/>
  <c r="E65" i="4"/>
  <c r="I65" i="4" s="1"/>
  <c r="E21" i="4"/>
  <c r="I21" i="4" s="1"/>
  <c r="E9" i="4"/>
  <c r="I9" i="4" s="1"/>
  <c r="E34" i="4"/>
  <c r="I34" i="4" s="1"/>
  <c r="E73" i="4"/>
  <c r="I73" i="4" s="1"/>
  <c r="E54" i="4"/>
  <c r="I54" i="4" s="1"/>
  <c r="H116" i="4"/>
  <c r="D28" i="34"/>
  <c r="E28" i="34"/>
  <c r="D29" i="34"/>
  <c r="D22" i="34"/>
  <c r="D16" i="34"/>
  <c r="H3" i="4"/>
  <c r="H15" i="4" l="1"/>
  <c r="E18" i="4"/>
  <c r="I18" i="4" s="1"/>
  <c r="E42" i="4"/>
  <c r="I42" i="4" s="1"/>
  <c r="E17" i="4"/>
  <c r="I17" i="4" s="1"/>
  <c r="E30" i="4"/>
  <c r="J8" i="28"/>
  <c r="J9" i="28"/>
  <c r="J10" i="28"/>
  <c r="D51" i="4"/>
  <c r="H51" i="4" s="1"/>
  <c r="D49" i="4"/>
  <c r="H49" i="4" s="1"/>
  <c r="E113" i="4"/>
  <c r="I113" i="4" s="1"/>
  <c r="D114" i="4"/>
  <c r="H114" i="4" s="1"/>
  <c r="E120" i="4"/>
  <c r="I120" i="4" s="1"/>
  <c r="D125" i="4"/>
  <c r="H125" i="4" s="1"/>
  <c r="E79" i="4"/>
  <c r="D80" i="4"/>
  <c r="E83" i="4"/>
  <c r="E90" i="4"/>
  <c r="D91" i="4"/>
  <c r="E94" i="4"/>
  <c r="E102" i="4"/>
  <c r="D103" i="4"/>
  <c r="E106" i="4"/>
  <c r="I106" i="4" s="1"/>
  <c r="D14" i="4"/>
  <c r="D60" i="4"/>
  <c r="H60" i="4" s="1"/>
  <c r="E114" i="4"/>
  <c r="I114" i="4" s="1"/>
  <c r="D122" i="4"/>
  <c r="E80" i="4"/>
  <c r="D81" i="4"/>
  <c r="E91" i="4"/>
  <c r="D92" i="4"/>
  <c r="E103" i="4"/>
  <c r="D104" i="4"/>
  <c r="E52" i="4"/>
  <c r="I52" i="4" s="1"/>
  <c r="E134" i="4"/>
  <c r="I134" i="4" s="1"/>
  <c r="E151" i="4"/>
  <c r="I151" i="4" s="1"/>
  <c r="I152" i="4" s="1"/>
  <c r="D134" i="4"/>
  <c r="H134" i="4" s="1"/>
  <c r="H136" i="4" s="1"/>
  <c r="D151" i="4"/>
  <c r="H151" i="4" s="1"/>
  <c r="H152" i="4" s="1"/>
  <c r="E115" i="4"/>
  <c r="I115" i="4" s="1"/>
  <c r="E122" i="4"/>
  <c r="I122" i="4" s="1"/>
  <c r="D123" i="4"/>
  <c r="H123" i="4" s="1"/>
  <c r="E81" i="4"/>
  <c r="D82" i="4"/>
  <c r="E92" i="4"/>
  <c r="D93" i="4"/>
  <c r="E104" i="4"/>
  <c r="D105" i="4"/>
  <c r="E6" i="4"/>
  <c r="I6" i="4" s="1"/>
  <c r="D113" i="4"/>
  <c r="H113" i="4" s="1"/>
  <c r="D120" i="4"/>
  <c r="H120" i="4" s="1"/>
  <c r="E123" i="4"/>
  <c r="I123" i="4" s="1"/>
  <c r="D79" i="4"/>
  <c r="E82" i="4"/>
  <c r="D83" i="4"/>
  <c r="D90" i="4"/>
  <c r="E93" i="4"/>
  <c r="D94" i="4"/>
  <c r="J28" i="28"/>
  <c r="D135" i="4"/>
  <c r="H135" i="4" s="1"/>
  <c r="D102" i="4"/>
  <c r="H102" i="4" s="1"/>
  <c r="E105" i="4"/>
  <c r="D106" i="4"/>
  <c r="E25" i="34"/>
  <c r="D31" i="34"/>
  <c r="D33" i="34"/>
  <c r="E31" i="34"/>
  <c r="D36" i="34"/>
  <c r="D32" i="34"/>
  <c r="E35" i="34"/>
  <c r="E32" i="34"/>
  <c r="E33" i="34"/>
  <c r="E36" i="34"/>
  <c r="D35" i="34"/>
  <c r="E18" i="34"/>
  <c r="I105" i="4"/>
  <c r="H106" i="4"/>
  <c r="H28" i="4"/>
  <c r="H14" i="4"/>
  <c r="H24" i="4" s="1"/>
  <c r="H100" i="4"/>
  <c r="E17" i="34"/>
  <c r="E24" i="34"/>
  <c r="E23" i="34"/>
  <c r="D17" i="34"/>
  <c r="E30" i="34"/>
  <c r="D30" i="34"/>
  <c r="I102" i="4"/>
  <c r="D19" i="34"/>
  <c r="E22" i="34"/>
  <c r="I30" i="4"/>
  <c r="E26" i="34"/>
  <c r="D25" i="34"/>
  <c r="D24" i="34"/>
  <c r="E20" i="34"/>
  <c r="E29" i="34"/>
  <c r="H95" i="4"/>
  <c r="H103" i="4"/>
  <c r="I31" i="4"/>
  <c r="I103" i="4"/>
  <c r="H104" i="4"/>
  <c r="I104" i="4"/>
  <c r="H105" i="4"/>
  <c r="I79" i="4"/>
  <c r="I83" i="4"/>
  <c r="I93" i="4"/>
  <c r="D107" i="4"/>
  <c r="H107" i="4" s="1"/>
  <c r="H101" i="4"/>
  <c r="H88" i="4"/>
  <c r="H79" i="4"/>
  <c r="I82" i="4"/>
  <c r="I121" i="4"/>
  <c r="E35" i="4"/>
  <c r="I35" i="4" s="1"/>
  <c r="E95" i="4"/>
  <c r="I95" i="4" s="1"/>
  <c r="E74" i="4"/>
  <c r="I74" i="4" s="1"/>
  <c r="E45" i="4"/>
  <c r="I45" i="4" s="1"/>
  <c r="E66" i="4"/>
  <c r="I66" i="4" s="1"/>
  <c r="E55" i="4"/>
  <c r="I55" i="4" s="1"/>
  <c r="I56" i="4" s="1"/>
  <c r="E10" i="4"/>
  <c r="I10" i="4" s="1"/>
  <c r="E84" i="4"/>
  <c r="I84" i="4" s="1"/>
  <c r="E126" i="4"/>
  <c r="E116" i="4"/>
  <c r="I116" i="4" s="1"/>
  <c r="I117" i="4" s="1"/>
  <c r="E22" i="4"/>
  <c r="I22" i="4" s="1"/>
  <c r="H67" i="4"/>
  <c r="H90" i="4"/>
  <c r="H94" i="4"/>
  <c r="H32" i="4"/>
  <c r="H35" i="4"/>
  <c r="H36" i="4" s="1"/>
  <c r="H89" i="4"/>
  <c r="I90" i="4"/>
  <c r="I94" i="4"/>
  <c r="I89" i="4"/>
  <c r="H91" i="4"/>
  <c r="H93" i="4"/>
  <c r="I91" i="4"/>
  <c r="H92" i="4"/>
  <c r="I92" i="4"/>
  <c r="H126" i="4"/>
  <c r="H78" i="4"/>
  <c r="H84" i="4"/>
  <c r="I126" i="4"/>
  <c r="I80" i="4"/>
  <c r="H46" i="4"/>
  <c r="H56" i="4"/>
  <c r="H122" i="4"/>
  <c r="H81" i="4"/>
  <c r="H57" i="4"/>
  <c r="H68" i="4"/>
  <c r="E21" i="34"/>
  <c r="D20" i="34"/>
  <c r="E27" i="34"/>
  <c r="D23" i="34"/>
  <c r="H112" i="4"/>
  <c r="H117" i="4" s="1"/>
  <c r="I81" i="4"/>
  <c r="H82" i="4"/>
  <c r="H75" i="4"/>
  <c r="I46" i="4"/>
  <c r="H23" i="4"/>
  <c r="H11" i="4"/>
  <c r="I23" i="4"/>
  <c r="I11" i="4"/>
  <c r="C12" i="34" s="1"/>
  <c r="C13" i="34" s="1"/>
  <c r="I75" i="4"/>
  <c r="H80" i="4"/>
  <c r="H83" i="4"/>
  <c r="I78" i="4"/>
  <c r="C10" i="34"/>
  <c r="C9" i="34"/>
  <c r="C11" i="34"/>
  <c r="E107" i="4" l="1"/>
  <c r="I107" i="4" s="1"/>
  <c r="E135" i="4"/>
  <c r="I135" i="4" s="1"/>
  <c r="I136" i="4" s="1"/>
  <c r="E14" i="4"/>
  <c r="I14" i="4" s="1"/>
  <c r="I24" i="4" s="1"/>
  <c r="E88" i="4"/>
  <c r="I88" i="4" s="1"/>
  <c r="E49" i="4"/>
  <c r="I49" i="4" s="1"/>
  <c r="E28" i="4"/>
  <c r="I28" i="4" s="1"/>
  <c r="E101" i="4"/>
  <c r="I101" i="4" s="1"/>
  <c r="I108" i="4" s="1"/>
  <c r="E61" i="4"/>
  <c r="I61" i="4" s="1"/>
  <c r="I67" i="4" s="1"/>
  <c r="H127" i="4"/>
  <c r="E27" i="4"/>
  <c r="I27" i="4" s="1"/>
  <c r="I37" i="4" s="1"/>
  <c r="E100" i="4"/>
  <c r="I100" i="4" s="1"/>
  <c r="I109" i="4" s="1"/>
  <c r="E60" i="4"/>
  <c r="I60" i="4" s="1"/>
  <c r="I68" i="4" s="1"/>
  <c r="I127" i="4"/>
  <c r="I36" i="4"/>
  <c r="I57" i="4"/>
  <c r="H37" i="4"/>
  <c r="H109" i="4"/>
  <c r="H108" i="4"/>
  <c r="I97" i="4"/>
  <c r="H97" i="4"/>
  <c r="H96" i="4"/>
  <c r="I96" i="4"/>
  <c r="I85" i="4"/>
  <c r="H85" i="4"/>
</calcChain>
</file>

<file path=xl/comments1.xml><?xml version="1.0" encoding="utf-8"?>
<comments xmlns="http://schemas.openxmlformats.org/spreadsheetml/2006/main">
  <authors>
    <author>Dittrich-Breiholz, Oliver Dr.</author>
  </authors>
  <commentList>
    <comment ref="C6" authorId="0">
      <text>
        <r>
          <rPr>
            <b/>
            <sz val="12"/>
            <color indexed="81"/>
            <rFont val="Tahoma"/>
            <family val="2"/>
          </rPr>
          <t>Wählen Sie aus den Produkten gemäß der unten dargestellten Auswahlnummer.</t>
        </r>
        <r>
          <rPr>
            <sz val="9"/>
            <color indexed="81"/>
            <rFont val="Tahoma"/>
            <family val="2"/>
          </rPr>
          <t xml:space="preserve">
</t>
        </r>
      </text>
    </comment>
    <comment ref="C7" authorId="0">
      <text>
        <r>
          <rPr>
            <b/>
            <sz val="12"/>
            <color indexed="81"/>
            <rFont val="Tahoma"/>
            <family val="2"/>
          </rPr>
          <t>Geben Sie die Anzahl der Samples ein, die Sie pro Lauf sequenziert haben möchten.</t>
        </r>
        <r>
          <rPr>
            <sz val="9"/>
            <color indexed="81"/>
            <rFont val="Tahoma"/>
            <family val="2"/>
          </rPr>
          <t xml:space="preserve">
</t>
        </r>
      </text>
    </comment>
  </commentList>
</comments>
</file>

<file path=xl/sharedStrings.xml><?xml version="1.0" encoding="utf-8"?>
<sst xmlns="http://schemas.openxmlformats.org/spreadsheetml/2006/main" count="290" uniqueCount="154">
  <si>
    <t>RCUT Bestell-ID</t>
  </si>
  <si>
    <t>Bruttopreis errechnet</t>
  </si>
  <si>
    <t>Netto-Listenpreis</t>
  </si>
  <si>
    <t>Nettopreis errechnet</t>
  </si>
  <si>
    <t>Kit Inhalt (Stückzahl)</t>
  </si>
  <si>
    <t>RNA-quality control</t>
  </si>
  <si>
    <t>Produktname</t>
  </si>
  <si>
    <t>Firma</t>
  </si>
  <si>
    <t>Bestell #</t>
  </si>
  <si>
    <t>Anmerkungen (z.B. Quelle für Preis, Rabatt, Eingabedatum,...)</t>
  </si>
  <si>
    <t>Preis- und Rabattinfo aus dem Jahr</t>
  </si>
  <si>
    <t>Agilent</t>
  </si>
  <si>
    <t>#14</t>
  </si>
  <si>
    <t>RNA 6000 Pico Kit</t>
  </si>
  <si>
    <t>5067-1513</t>
  </si>
  <si>
    <t>#9999</t>
  </si>
  <si>
    <t>Kit-Inhalt (Stückzahl)</t>
  </si>
  <si>
    <t>RNA quality control on Agilent Bioanalyzer 2100</t>
  </si>
  <si>
    <t>Nettopreis (inkl. Rabatt)</t>
  </si>
  <si>
    <t>Bruttopreis (inkl. Rabatt)</t>
  </si>
  <si>
    <t>Rabatt (%)</t>
  </si>
  <si>
    <t>R01</t>
  </si>
  <si>
    <t>pro Produkt benötigte Einheiten</t>
  </si>
  <si>
    <t>Nettokosten pro Produkt (Euro)</t>
  </si>
  <si>
    <t>Bruttokosten pro Produkt (Euro)</t>
  </si>
  <si>
    <t>#341</t>
  </si>
  <si>
    <t>Agencourt RNAClean XP  - 40ml</t>
  </si>
  <si>
    <t>Beckman Coulter</t>
  </si>
  <si>
    <t>A63987</t>
  </si>
  <si>
    <t>#339</t>
  </si>
  <si>
    <t>NEBNext® rRNA Depletion Kit (Human/Mouse/Rat), 24 rxns</t>
  </si>
  <si>
    <t>NEB</t>
  </si>
  <si>
    <t>E6310L</t>
  </si>
  <si>
    <t>#338</t>
  </si>
  <si>
    <t>NEBNext® Multiplex Oligos for Illumina® (Index Primer Set 1), 24 rxns</t>
  </si>
  <si>
    <t>E7335S</t>
  </si>
  <si>
    <t>#336</t>
  </si>
  <si>
    <t>NEBNext® Ultra Directional RNA Library Prep Kit for Illumina, 24 rxns</t>
  </si>
  <si>
    <t>E7420 S</t>
  </si>
  <si>
    <t>#332</t>
  </si>
  <si>
    <t>Illumina</t>
  </si>
  <si>
    <t>FC-404-2005</t>
  </si>
  <si>
    <t>#334</t>
  </si>
  <si>
    <t>SMARTer Stranded Tot. RNA-Seq Kit 48rxns</t>
  </si>
  <si>
    <t>Takara</t>
  </si>
  <si>
    <t>#335</t>
  </si>
  <si>
    <t>Library Quantification Kit - 500 Rxns</t>
  </si>
  <si>
    <t>#337</t>
  </si>
  <si>
    <t>NEBNext® Poly(A) mRNA Magnetic Isolation Module, 24 rxns</t>
  </si>
  <si>
    <t>E7490S</t>
  </si>
  <si>
    <t>#340</t>
  </si>
  <si>
    <t>Agencourt AMPure XP - 60ml</t>
  </si>
  <si>
    <t>A63881</t>
  </si>
  <si>
    <t>#126</t>
  </si>
  <si>
    <t>High Sensitivity DNA Assay</t>
  </si>
  <si>
    <t>5067-4626</t>
  </si>
  <si>
    <t>FC-404-2003</t>
  </si>
  <si>
    <t>NextSeq 500/550 High Output Kit v2 (1x75 cycles 400M cluster)</t>
  </si>
  <si>
    <t>#356</t>
  </si>
  <si>
    <t>NextSeq 500 Mid Output Kit v2 (2x75 cycles 130M cluster)</t>
  </si>
  <si>
    <t>FC-404-2001</t>
  </si>
  <si>
    <t>#357</t>
  </si>
  <si>
    <t>NextSeq 500 Mid Output Kit v2 (2x150 cycles 130M cluster)</t>
  </si>
  <si>
    <t>#358</t>
  </si>
  <si>
    <t>NextSeq 500 High Output Kit v2 (2x75 cycles 400M cluster)</t>
  </si>
  <si>
    <t>FC-404-2002</t>
  </si>
  <si>
    <t>#359</t>
  </si>
  <si>
    <t>NextSeq 500 High Output Kit v2 (2x150 cycles 400M cluster)</t>
  </si>
  <si>
    <t>FC-404-2004</t>
  </si>
  <si>
    <t>Produktbeschreibung</t>
  </si>
  <si>
    <t>Anzahl Samples pro Lauf</t>
  </si>
  <si>
    <t>Preis pro Sample</t>
  </si>
  <si>
    <t>Produktnummer</t>
  </si>
  <si>
    <t>Pauschale für Einwegmaterial (Spitzen, Tubes, Handschuhe,...)</t>
  </si>
  <si>
    <t>Gesamtpreis</t>
  </si>
  <si>
    <t>theoretische Clusteranzahl pro Sample (in Millionen)</t>
  </si>
  <si>
    <t>Anzahl Cluster pro Lauf (in Millionen)</t>
  </si>
  <si>
    <t>Small-RNA-Seq_NextSeq_400M_1x75_SE</t>
  </si>
  <si>
    <t>RNA-Seq01a</t>
  </si>
  <si>
    <t>RNA-Seq02a</t>
  </si>
  <si>
    <t>RNA-Seq02b</t>
  </si>
  <si>
    <t>RNA-Seq03a</t>
  </si>
  <si>
    <t>RNA-Seq03b</t>
  </si>
  <si>
    <t>RNA-Seq04a</t>
  </si>
  <si>
    <t>RNA-Seq05a</t>
  </si>
  <si>
    <t>RNA-Seq05b</t>
  </si>
  <si>
    <t>RNA-Seq06a</t>
  </si>
  <si>
    <t>RNA-Seq06b</t>
  </si>
  <si>
    <t>RNA-Seq07a</t>
  </si>
  <si>
    <t>#348</t>
  </si>
  <si>
    <t>TruSeq Small RNA Library Prep Kit  - Index set A</t>
  </si>
  <si>
    <t>RS-200-0012</t>
  </si>
  <si>
    <t>#349</t>
  </si>
  <si>
    <t>TruSeq Small RNA Library Prep Kit  - Index set B</t>
  </si>
  <si>
    <t>RS-200-0024</t>
  </si>
  <si>
    <t>#350</t>
  </si>
  <si>
    <t>TruSeq Small RNA Library Prep Kit  - Index set C</t>
  </si>
  <si>
    <t>RS-200-0036</t>
  </si>
  <si>
    <t>#351</t>
  </si>
  <si>
    <t>TruSeq Small RNA Library Prep Kit  - Index set D</t>
  </si>
  <si>
    <t>RS-200-0048</t>
  </si>
  <si>
    <t>1 x 75 bp single read RNA-Sequencing of intact total RNA including small RNA fraction (100-1000ng) on a NextSeq machine using a high output flowcell with a capacy of 400 million clusters.</t>
  </si>
  <si>
    <t>derzeit ausgewählte Anzahl Samples pro Lauf</t>
  </si>
  <si>
    <t>Auswahl</t>
  </si>
  <si>
    <t>Diese Datei hilft Ihnen dabei, die aktuell von der RCU NGS angebotenen Preise für RNA-Sequencing Standard-Produkte in Abhängigkeit vom ausgewählten Assay und der gewünschten Lesetiefe zu ermitteln. Wählen Sie hierfür aus der unten dargestellten Liste das passende Produkt aus und tragen Sie die dazugehörige Auswahlnummer in das obere gelb unterlegte Feld ein. Geben Sie zusätzlich die Anzahl an Samples an, die Sie pro Sequenzierungslauf analysiert haben möchten (unteres gelb unterlegtes Feld). Die resultierende Theoretische Clusteranzahl sowie der Preis pro Sample und der Gesamtpreis werden Ihnen entsprechend berechnet / angezeigt.</t>
  </si>
  <si>
    <t>Library-01</t>
  </si>
  <si>
    <t>Library-02</t>
  </si>
  <si>
    <t>Projektplanung und Preise</t>
  </si>
  <si>
    <t>RNA-Seq08a</t>
  </si>
  <si>
    <t>mRNA-Seq_NextSeq_400M_1x75_SR</t>
  </si>
  <si>
    <t>1 x 75 bp single read mRNA-Sequencing of intact total RNA samples (100-1000ng) on a NextSeq machine using a high output flowcell with a capacy of 400 million clusters.</t>
  </si>
  <si>
    <t>RNA-Seq09a</t>
  </si>
  <si>
    <t>RNA-Seq09b</t>
  </si>
  <si>
    <t>mRNA-Seq_NextSeq_130M_2x75_PE</t>
  </si>
  <si>
    <t>mRNA-Seq_NextSeq_400M_2x75_PE</t>
  </si>
  <si>
    <t>2 x 75 bp paired-end mRNA-Sequencing of intact total RNA samples (100-1000ng) on a NextSeq machine using a mid output flowcell with a capacy of 130 million clusters.</t>
  </si>
  <si>
    <t>2 x 75 bp paired-end mRNA-Sequencing of intact total RNA samples (100-1000ng) on a NextSeq machine using a high output flowcell with a capacy of 400 million clusters.</t>
  </si>
  <si>
    <t>RNA-Seq10a</t>
  </si>
  <si>
    <t>RNA-Seq10b</t>
  </si>
  <si>
    <t>mRNA-Seq_NextSeq_130M_2x150_PE</t>
  </si>
  <si>
    <t>mRNA-Seq_NextSeq_400M_2x150_PE</t>
  </si>
  <si>
    <t>2 x 150 bp paired-end mRNA-Sequencing of intact total RNA samples (100-1000ng) on a NextSeq machine using a mid output flowcell with a capacy of 130 million clusters.</t>
  </si>
  <si>
    <t>2 x 150 bp paired-end mRNA-Sequencing of intact total RNA samples (100-1000ng) on a NextSeq machine using a high output flowcell with a capacy of 400 million clusters.</t>
  </si>
  <si>
    <t>D01</t>
  </si>
  <si>
    <t>DNA-quality control</t>
  </si>
  <si>
    <t>High Sensitivity DNA quality control on Agilent Bioanalyzer 2100</t>
  </si>
  <si>
    <t>TotalRNA-Seq_NextSeq_400M_1x75_SR</t>
  </si>
  <si>
    <t>TotalRNA-Seq_NextSeq_130M_2x75_PE</t>
  </si>
  <si>
    <t>TotalRNA-Seq_NextSeq_400M_2x75_PE</t>
  </si>
  <si>
    <t>TotalRNA-Seq_NextSeq_130M_2x150_PE</t>
  </si>
  <si>
    <t>TotalRNA-Seq_NextSeq_400M_2x150_PE</t>
  </si>
  <si>
    <t>LowInput_TotalRNA-Seq_NextSeq_400M_1x75_SR</t>
  </si>
  <si>
    <t>2 x 75 bp paired-end RNA-Sequencing of intact total RNA samples (100-1000ng) after ribo-depletion on a NextSeq machine using a mid output flowcell with a capacy of 130 million clusters.</t>
  </si>
  <si>
    <t>2 x 75 bp paired-end RNA-Sequencing of intact total RNA samples (100-1000ng) after ribo-depletion on a NextSeq machine using a high output flowcell with a capacy of 400 million clusters.</t>
  </si>
  <si>
    <t>2 x 150 bp paired-end RNA-Sequencing of intact total RNA samples (100-1000ng) after ribo-depletion on a NextSeq machine using a mid output flowcell with a capacy of 130 million clusters.</t>
  </si>
  <si>
    <t>1 x 75 bp single read RNA-Sequencing of intact total RNA samples (100-1000ng) after ribo-depletion on a NextSeq machine using a high output flowcell with a capacy of 400 million clusters.</t>
  </si>
  <si>
    <t>2 x 150 bp paired-end RNA-Sequencing of intact total RNA samples (100-1000ng) after ribo-depletion on a NextSeq machine using a high output flowcell with a capacy of 400 million clusters.</t>
  </si>
  <si>
    <t>1 x 75 bp single read RNA-Sequencing of intact or degraded total RNA samples (250pg-10ng) after ribo-depletion on a NextSeq machine using a high output flowcell with a capacy of 400 million clusters.</t>
  </si>
  <si>
    <t>LowInput_TotalRNA-Seq_NextSeq_130M_2x75_PE</t>
  </si>
  <si>
    <t>LowInput_TotalRNA-Seq_NextSeq_400M_2x75_PE</t>
  </si>
  <si>
    <t>2 x 75 bp paired-end RNA-Sequencing of intact or degraded total RNA samples (250pg-10ng) after ribo-depletion on a NextSeq machine using a mid output flowcell with a capacy of 130 million clusters.</t>
  </si>
  <si>
    <t>2 x 75 bp paired-end RNA-Sequencing of intact or degraded total RNA samples (250pg-10ng) after ribo-depletion on a NextSeq machine using a high output flowcell with a capacy of 400 million clusters.</t>
  </si>
  <si>
    <t>2 x 150 bp paired-end RNA-Sequencing of intact or degraded total RNA samples (250pg-10ng) after ribo-depletion on a NextSeq machine using a mid output flowcell with a capacy of 130 million clusters.</t>
  </si>
  <si>
    <t>2 x 150 bp paired-end RNA-Sequencing of intact or degraded total RNA samples (250pg-10ng) after ribo-depletion on a NextSeq machine using a high output flowcell with a capacy of 400 million clusters.</t>
  </si>
  <si>
    <t>LowInput_TotalRNA-Seq_NextSeq_130M_2x150_PE</t>
  </si>
  <si>
    <t>LowInput_TotalRNA-Seq_NextSeq_400M_2x150_PE</t>
  </si>
  <si>
    <t>LowInput_Library_TotalRNA-Seq</t>
  </si>
  <si>
    <t>Complete library preparation, purification and quality control by use of the SMARTer Stranded Tot. RNA-Seq Kit (ribo-depletion step included).</t>
  </si>
  <si>
    <t>Library-03</t>
  </si>
  <si>
    <t>Library_TotalRNA-Seq</t>
  </si>
  <si>
    <t>Complete library preparation, purification and quality control by use of the NEBNext® Ultra Directional RNA Library Prep Kit (ribo-depletion step included).</t>
  </si>
  <si>
    <t>Library_mRNA-Seq</t>
  </si>
  <si>
    <t>Complete library preparation, purification and quality control by use of the NEBNext® Ultra Directional RNA Library Prep Kit (mRNA enrichment step included).</t>
  </si>
  <si>
    <r>
      <rPr>
        <b/>
        <i/>
        <sz val="16"/>
        <color indexed="8"/>
        <rFont val="Calibri"/>
        <family val="2"/>
      </rPr>
      <t>Transcriptomics</t>
    </r>
    <r>
      <rPr>
        <i/>
        <sz val="16"/>
        <color indexed="8"/>
        <rFont val="Calibri"/>
        <family val="2"/>
      </rPr>
      <t>(Stand: 17.08.2016)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</si>
</sst>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
  </numFmts>
  <fonts count="17" x14ac:knownFonts="1">
    <font>
      <sz val="10"/>
      <name val="Arial"/>
    </font>
    <font>
      <sz val="10"/>
      <name val="Arial"/>
      <family val="2"/>
    </font>
    <font>
      <b/>
      <sz val="10"/>
      <name val="Arial"/>
      <family val="2"/>
    </font>
    <font>
      <sz val="8"/>
      <name val="Arial"/>
      <family val="2"/>
    </font>
    <font>
      <b/>
      <sz val="16"/>
      <name val="Arial"/>
      <family val="2"/>
    </font>
    <font>
      <sz val="9"/>
      <color indexed="81"/>
      <name val="Tahoma"/>
      <family val="2"/>
    </font>
    <font>
      <b/>
      <sz val="14"/>
      <name val="Arial"/>
      <family val="2"/>
    </font>
    <font>
      <sz val="14"/>
      <name val="Arial"/>
      <family val="2"/>
    </font>
    <font>
      <b/>
      <sz val="18"/>
      <name val="Arial"/>
      <family val="2"/>
    </font>
    <font>
      <b/>
      <sz val="12"/>
      <color indexed="81"/>
      <name val="Tahoma"/>
      <family val="2"/>
    </font>
    <font>
      <i/>
      <sz val="16"/>
      <color indexed="8"/>
      <name val="Calibri"/>
      <family val="2"/>
    </font>
    <font>
      <b/>
      <i/>
      <sz val="16"/>
      <color indexed="8"/>
      <name val="Calibri"/>
      <family val="2"/>
    </font>
    <font>
      <sz val="10"/>
      <color rgb="FFFF0000"/>
      <name val="Arial"/>
      <family val="2"/>
    </font>
    <font>
      <b/>
      <sz val="10"/>
      <color rgb="FFFF0000"/>
      <name val="Arial"/>
      <family val="2"/>
    </font>
    <font>
      <b/>
      <sz val="22"/>
      <color theme="1"/>
      <name val="Calibri"/>
      <family val="2"/>
      <scheme val="minor"/>
    </font>
    <font>
      <b/>
      <sz val="16"/>
      <color rgb="FFFF0000"/>
      <name val="Arial"/>
      <family val="2"/>
    </font>
    <font>
      <sz val="16"/>
      <color rgb="FFFF000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51"/>
        <bgColor indexed="64"/>
      </patternFill>
    </fill>
    <fill>
      <patternFill patternType="solid">
        <fgColor indexed="5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9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86">
    <xf numFmtId="0" fontId="0" fillId="0" borderId="0" xfId="0"/>
    <xf numFmtId="0" fontId="1" fillId="0" borderId="0" xfId="0" applyFont="1"/>
    <xf numFmtId="0" fontId="0" fillId="0" borderId="0" xfId="0" applyBorder="1"/>
    <xf numFmtId="0" fontId="0" fillId="0" borderId="0" xfId="0" applyFill="1"/>
    <xf numFmtId="0" fontId="0" fillId="2" borderId="1" xfId="0" applyFill="1" applyBorder="1" applyAlignment="1">
      <alignment horizontal="center" vertical="center" wrapText="1"/>
    </xf>
    <xf numFmtId="49" fontId="0" fillId="2" borderId="1" xfId="0" applyNumberForma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2" borderId="2" xfId="0" applyFill="1" applyBorder="1" applyAlignment="1">
      <alignment horizontal="center" vertical="center" wrapText="1"/>
    </xf>
    <xf numFmtId="1" fontId="0" fillId="0" borderId="0" xfId="0" applyNumberFormat="1" applyFill="1" applyBorder="1" applyAlignment="1">
      <alignment horizontal="center" vertical="center" wrapText="1"/>
    </xf>
    <xf numFmtId="1" fontId="0" fillId="0" borderId="0" xfId="0" applyNumberFormat="1" applyFill="1"/>
    <xf numFmtId="2" fontId="2" fillId="2" borderId="0" xfId="0" applyNumberFormat="1" applyFont="1" applyFill="1" applyBorder="1"/>
    <xf numFmtId="0" fontId="12"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2" fontId="1" fillId="0" borderId="0" xfId="0" applyNumberFormat="1" applyFont="1"/>
    <xf numFmtId="1" fontId="1" fillId="0" borderId="0" xfId="0" applyNumberFormat="1" applyFont="1"/>
    <xf numFmtId="1" fontId="13" fillId="0" borderId="0" xfId="0" applyNumberFormat="1" applyFont="1" applyFill="1" applyBorder="1" applyAlignment="1">
      <alignment horizontal="center"/>
    </xf>
    <xf numFmtId="2" fontId="1" fillId="6" borderId="0" xfId="0" applyNumberFormat="1" applyFont="1" applyFill="1" applyAlignment="1"/>
    <xf numFmtId="0" fontId="2" fillId="6" borderId="0" xfId="0" applyFont="1" applyFill="1" applyBorder="1" applyAlignment="1">
      <alignment horizontal="left" vertical="center"/>
    </xf>
    <xf numFmtId="2" fontId="2" fillId="6" borderId="0" xfId="0" applyNumberFormat="1" applyFont="1" applyFill="1" applyBorder="1"/>
    <xf numFmtId="1" fontId="2" fillId="6" borderId="0" xfId="0" applyNumberFormat="1" applyFont="1" applyFill="1" applyBorder="1"/>
    <xf numFmtId="0" fontId="2" fillId="2" borderId="3" xfId="0" applyFont="1" applyFill="1" applyBorder="1" applyAlignment="1">
      <alignment horizontal="center" vertical="center" wrapText="1"/>
    </xf>
    <xf numFmtId="2" fontId="2" fillId="2" borderId="3" xfId="0" applyNumberFormat="1" applyFont="1" applyFill="1" applyBorder="1" applyAlignment="1">
      <alignment horizontal="center" vertical="center" wrapText="1"/>
    </xf>
    <xf numFmtId="1" fontId="2" fillId="2" borderId="3"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2" fontId="2" fillId="3" borderId="5" xfId="0" applyNumberFormat="1" applyFont="1" applyFill="1" applyBorder="1" applyAlignment="1">
      <alignment horizontal="center" vertical="center" wrapText="1"/>
    </xf>
    <xf numFmtId="2" fontId="2" fillId="3" borderId="6" xfId="0" applyNumberFormat="1" applyFont="1" applyFill="1" applyBorder="1" applyAlignment="1">
      <alignment horizontal="center" vertical="center" wrapText="1"/>
    </xf>
    <xf numFmtId="0" fontId="2" fillId="2" borderId="7" xfId="0" applyFont="1" applyFill="1" applyBorder="1" applyAlignment="1">
      <alignment horizontal="left" vertical="center"/>
    </xf>
    <xf numFmtId="2" fontId="2" fillId="6" borderId="8" xfId="0" applyNumberFormat="1" applyFont="1" applyFill="1" applyBorder="1"/>
    <xf numFmtId="2" fontId="2" fillId="6" borderId="9" xfId="0" applyNumberFormat="1" applyFont="1" applyFill="1" applyBorder="1"/>
    <xf numFmtId="49" fontId="4" fillId="4" borderId="10" xfId="0" applyNumberFormat="1" applyFont="1" applyFill="1" applyBorder="1" applyAlignment="1">
      <alignment horizontal="center" vertical="center" wrapText="1"/>
    </xf>
    <xf numFmtId="0" fontId="4" fillId="2" borderId="11" xfId="0" applyFont="1" applyFill="1" applyBorder="1" applyAlignment="1">
      <alignment horizontal="left" vertical="center" wrapText="1"/>
    </xf>
    <xf numFmtId="2" fontId="4" fillId="5" borderId="11" xfId="0" applyNumberFormat="1" applyFont="1" applyFill="1" applyBorder="1" applyAlignment="1">
      <alignment horizontal="right" vertical="center"/>
    </xf>
    <xf numFmtId="2" fontId="4" fillId="5" borderId="12" xfId="0" applyNumberFormat="1" applyFont="1" applyFill="1" applyBorder="1" applyAlignment="1">
      <alignment horizontal="right" vertical="center"/>
    </xf>
    <xf numFmtId="0" fontId="1" fillId="6" borderId="0" xfId="0" applyFont="1" applyFill="1" applyBorder="1" applyAlignment="1"/>
    <xf numFmtId="2" fontId="1" fillId="6" borderId="0" xfId="0" applyNumberFormat="1" applyFont="1" applyFill="1" applyBorder="1" applyAlignment="1"/>
    <xf numFmtId="1" fontId="1" fillId="6" borderId="0" xfId="0" applyNumberFormat="1" applyFont="1" applyFill="1" applyBorder="1" applyAlignment="1"/>
    <xf numFmtId="0" fontId="0" fillId="6" borderId="0" xfId="0" applyFill="1"/>
    <xf numFmtId="49" fontId="4" fillId="4" borderId="13"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2" fontId="4" fillId="5" borderId="1" xfId="0" applyNumberFormat="1" applyFont="1" applyFill="1" applyBorder="1" applyAlignment="1">
      <alignment horizontal="right" vertical="center"/>
    </xf>
    <xf numFmtId="2" fontId="4" fillId="5" borderId="14" xfId="0" applyNumberFormat="1" applyFont="1" applyFill="1" applyBorder="1" applyAlignment="1">
      <alignment horizontal="right" vertical="center"/>
    </xf>
    <xf numFmtId="0" fontId="2" fillId="2" borderId="15" xfId="0" applyFont="1" applyFill="1" applyBorder="1" applyAlignment="1">
      <alignment horizontal="left" vertical="center"/>
    </xf>
    <xf numFmtId="0" fontId="2" fillId="6" borderId="16" xfId="0" applyFont="1" applyFill="1" applyBorder="1" applyAlignment="1">
      <alignment horizontal="left" vertical="center"/>
    </xf>
    <xf numFmtId="2" fontId="2" fillId="6" borderId="16" xfId="0" applyNumberFormat="1" applyFont="1" applyFill="1" applyBorder="1"/>
    <xf numFmtId="1" fontId="2" fillId="6" borderId="16" xfId="0" applyNumberFormat="1" applyFont="1" applyFill="1" applyBorder="1"/>
    <xf numFmtId="2" fontId="2" fillId="2" borderId="16" xfId="0" applyNumberFormat="1" applyFont="1" applyFill="1" applyBorder="1"/>
    <xf numFmtId="2" fontId="2" fillId="6" borderId="17" xfId="0" applyNumberFormat="1" applyFont="1" applyFill="1" applyBorder="1"/>
    <xf numFmtId="1" fontId="13" fillId="6" borderId="18" xfId="0" applyNumberFormat="1" applyFont="1" applyFill="1" applyBorder="1" applyAlignment="1">
      <alignment horizontal="center" vertical="center" wrapText="1"/>
    </xf>
    <xf numFmtId="1" fontId="13" fillId="6" borderId="0" xfId="0" applyNumberFormat="1" applyFont="1" applyFill="1" applyBorder="1" applyAlignment="1">
      <alignment horizontal="center"/>
    </xf>
    <xf numFmtId="1" fontId="13" fillId="6" borderId="0" xfId="0" applyNumberFormat="1" applyFont="1" applyFill="1" applyBorder="1" applyAlignment="1">
      <alignment horizontal="center" vertical="center"/>
    </xf>
    <xf numFmtId="1" fontId="1" fillId="2" borderId="1"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164" fontId="0" fillId="6" borderId="1" xfId="0" applyNumberFormat="1" applyFill="1" applyBorder="1" applyAlignment="1">
      <alignment horizontal="center" vertical="center" wrapText="1"/>
    </xf>
    <xf numFmtId="164" fontId="0" fillId="2"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49" fontId="0" fillId="7" borderId="1" xfId="0" applyNumberFormat="1" applyFill="1" applyBorder="1" applyAlignment="1">
      <alignment horizontal="center" vertical="center" wrapText="1"/>
    </xf>
    <xf numFmtId="0" fontId="1" fillId="7" borderId="1" xfId="0" applyFont="1" applyFill="1" applyBorder="1" applyAlignment="1">
      <alignment horizontal="center" vertical="center" wrapText="1"/>
    </xf>
    <xf numFmtId="49" fontId="1" fillId="7" borderId="1" xfId="0" applyNumberFormat="1" applyFont="1" applyFill="1" applyBorder="1" applyAlignment="1">
      <alignment horizontal="center" vertical="center" wrapText="1"/>
    </xf>
    <xf numFmtId="0" fontId="6" fillId="8" borderId="1" xfId="0" applyFont="1" applyFill="1" applyBorder="1" applyAlignment="1">
      <alignment vertical="top"/>
    </xf>
    <xf numFmtId="0" fontId="7" fillId="9" borderId="1" xfId="0" applyFont="1" applyFill="1" applyBorder="1" applyAlignment="1" applyProtection="1">
      <alignment horizontal="left"/>
      <protection locked="0"/>
    </xf>
    <xf numFmtId="0" fontId="7" fillId="6" borderId="0" xfId="0" applyFont="1" applyFill="1"/>
    <xf numFmtId="0" fontId="7" fillId="7" borderId="1" xfId="0" applyFont="1" applyFill="1" applyBorder="1"/>
    <xf numFmtId="0" fontId="7" fillId="7" borderId="1" xfId="0" applyFont="1" applyFill="1" applyBorder="1" applyAlignment="1">
      <alignment vertical="top" wrapText="1"/>
    </xf>
    <xf numFmtId="165" fontId="7" fillId="7" borderId="1" xfId="0" applyNumberFormat="1" applyFont="1" applyFill="1" applyBorder="1" applyAlignment="1">
      <alignment horizontal="left"/>
    </xf>
    <xf numFmtId="164" fontId="7" fillId="7" borderId="1" xfId="0" applyNumberFormat="1" applyFont="1" applyFill="1" applyBorder="1" applyAlignment="1">
      <alignment horizontal="left"/>
    </xf>
    <xf numFmtId="0" fontId="6" fillId="8" borderId="1" xfId="0" applyFont="1" applyFill="1" applyBorder="1"/>
    <xf numFmtId="0" fontId="7" fillId="7" borderId="1" xfId="0" applyFont="1" applyFill="1" applyBorder="1" applyAlignment="1">
      <alignment horizontal="left" vertical="top"/>
    </xf>
    <xf numFmtId="0" fontId="7" fillId="7" borderId="1" xfId="0" applyFont="1" applyFill="1" applyBorder="1" applyAlignment="1">
      <alignment horizontal="left" vertical="top" wrapText="1"/>
    </xf>
    <xf numFmtId="0" fontId="8" fillId="9" borderId="1" xfId="0" applyFont="1" applyFill="1" applyBorder="1" applyAlignment="1" applyProtection="1">
      <alignment horizontal="left"/>
      <protection locked="0"/>
    </xf>
    <xf numFmtId="0" fontId="8" fillId="8" borderId="1" xfId="0" applyFont="1" applyFill="1" applyBorder="1" applyAlignment="1">
      <alignment vertical="top"/>
    </xf>
    <xf numFmtId="0" fontId="8" fillId="8" borderId="1" xfId="0" applyFont="1" applyFill="1" applyBorder="1" applyAlignment="1">
      <alignment horizontal="right" vertical="top"/>
    </xf>
    <xf numFmtId="0" fontId="8" fillId="7" borderId="1" xfId="0" applyFont="1" applyFill="1" applyBorder="1" applyAlignment="1">
      <alignment vertical="top"/>
    </xf>
    <xf numFmtId="0" fontId="8" fillId="0" borderId="0" xfId="0" applyFont="1"/>
    <xf numFmtId="0" fontId="8" fillId="6" borderId="0" xfId="0" applyFont="1" applyFill="1"/>
    <xf numFmtId="0" fontId="14" fillId="6" borderId="0" xfId="0" applyFont="1" applyFill="1"/>
    <xf numFmtId="0" fontId="10" fillId="6" borderId="0" xfId="0" applyFont="1" applyFill="1"/>
    <xf numFmtId="0" fontId="15" fillId="6" borderId="0" xfId="0" applyFont="1" applyFill="1" applyAlignment="1">
      <alignment horizontal="left" vertical="top" wrapText="1"/>
    </xf>
    <xf numFmtId="0" fontId="16" fillId="0" borderId="0" xfId="0" applyFont="1" applyAlignment="1">
      <alignment horizontal="left" vertical="top" wrapText="1"/>
    </xf>
    <xf numFmtId="0" fontId="2" fillId="2" borderId="19"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2" borderId="22"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 xfId="0" applyFont="1" applyBorder="1" applyAlignment="1">
      <alignment horizontal="left" vertical="center" wrapText="1"/>
    </xf>
  </cellXfs>
  <cellStyles count="2">
    <cellStyle name="Standard" xfId="0" builtinId="0"/>
    <cellStyle name="Standard 2" xfId="1"/>
  </cellStyles>
  <dxfs count="2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F40"/>
  <sheetViews>
    <sheetView tabSelected="1" zoomScale="70" zoomScaleNormal="70" workbookViewId="0">
      <pane ySplit="15" topLeftCell="A16" activePane="bottomLeft" state="frozen"/>
      <selection pane="bottomLeft" activeCell="C6" sqref="C6"/>
    </sheetView>
  </sheetViews>
  <sheetFormatPr baseColWidth="10" defaultColWidth="0" defaultRowHeight="23.25" zeroHeight="1" x14ac:dyDescent="0.35"/>
  <cols>
    <col min="1" max="1" width="3.5703125" customWidth="1"/>
    <col min="2" max="2" width="71.42578125" style="74" customWidth="1"/>
    <col min="3" max="3" width="55.42578125" customWidth="1"/>
    <col min="4" max="4" width="58.7109375" customWidth="1"/>
    <col min="5" max="5" width="80.5703125" customWidth="1"/>
    <col min="6" max="6" width="3.7109375" customWidth="1"/>
    <col min="7" max="16384" width="11.42578125" hidden="1"/>
  </cols>
  <sheetData>
    <row r="1" spans="1:6" ht="32.25" customHeight="1" x14ac:dyDescent="0.45">
      <c r="A1" s="38"/>
      <c r="B1" s="76" t="s">
        <v>107</v>
      </c>
      <c r="C1" s="38"/>
      <c r="D1" s="38"/>
      <c r="E1" s="38"/>
      <c r="F1" s="38"/>
    </row>
    <row r="2" spans="1:6" ht="25.5" customHeight="1" x14ac:dyDescent="0.35">
      <c r="A2" s="38"/>
      <c r="B2" s="77" t="s">
        <v>153</v>
      </c>
      <c r="C2" s="38"/>
      <c r="D2" s="38"/>
      <c r="E2" s="38"/>
      <c r="F2" s="38"/>
    </row>
    <row r="3" spans="1:6" ht="17.25" customHeight="1" x14ac:dyDescent="0.35">
      <c r="A3" s="38"/>
      <c r="B3" s="75"/>
      <c r="C3" s="38"/>
      <c r="D3" s="38"/>
      <c r="E3" s="38"/>
      <c r="F3" s="38"/>
    </row>
    <row r="4" spans="1:6" ht="91.5" customHeight="1" x14ac:dyDescent="0.2">
      <c r="A4" s="38"/>
      <c r="B4" s="78" t="s">
        <v>104</v>
      </c>
      <c r="C4" s="79"/>
      <c r="D4" s="79"/>
      <c r="E4" s="79"/>
      <c r="F4" s="38"/>
    </row>
    <row r="5" spans="1:6" ht="18" customHeight="1" x14ac:dyDescent="0.35">
      <c r="A5" s="38"/>
      <c r="B5" s="75"/>
      <c r="C5" s="38"/>
      <c r="D5" s="38"/>
      <c r="E5" s="38"/>
      <c r="F5" s="38"/>
    </row>
    <row r="6" spans="1:6" x14ac:dyDescent="0.35">
      <c r="A6" s="38"/>
      <c r="B6" s="71" t="s">
        <v>103</v>
      </c>
      <c r="C6" s="70">
        <v>1</v>
      </c>
      <c r="D6" s="62"/>
      <c r="E6" s="62"/>
      <c r="F6" s="38"/>
    </row>
    <row r="7" spans="1:6" ht="18" x14ac:dyDescent="0.25">
      <c r="A7" s="38"/>
      <c r="B7" s="60" t="s">
        <v>70</v>
      </c>
      <c r="C7" s="61">
        <v>12</v>
      </c>
      <c r="D7" s="62"/>
      <c r="E7" s="62"/>
      <c r="F7" s="38"/>
    </row>
    <row r="8" spans="1:6" ht="18" x14ac:dyDescent="0.25">
      <c r="A8" s="38"/>
      <c r="B8" s="60" t="s">
        <v>72</v>
      </c>
      <c r="C8" s="63" t="str">
        <f>IF(C6="","",VLOOKUP(C6,B:C,2,FALSE))</f>
        <v>RNA-Seq01a</v>
      </c>
      <c r="D8" s="62"/>
      <c r="E8" s="62"/>
      <c r="F8" s="38"/>
    </row>
    <row r="9" spans="1:6" ht="18" x14ac:dyDescent="0.25">
      <c r="A9" s="38"/>
      <c r="B9" s="60" t="s">
        <v>6</v>
      </c>
      <c r="C9" s="63" t="str">
        <f>IF(C6="","",VLOOKUP(C8,'Aufschlüsselung Produkte'!A:G,2,FALSE))</f>
        <v>TotalRNA-Seq_NextSeq_400M_1x75_SR</v>
      </c>
      <c r="D9" s="62"/>
      <c r="E9" s="62"/>
      <c r="F9" s="38"/>
    </row>
    <row r="10" spans="1:6" ht="90" x14ac:dyDescent="0.25">
      <c r="A10" s="38"/>
      <c r="B10" s="60" t="s">
        <v>69</v>
      </c>
      <c r="C10" s="64" t="str">
        <f>IF(C6="","",VLOOKUP(C8,'Aufschlüsselung Produkte'!A:G,3,FALSE))</f>
        <v>1 x 75 bp single read RNA-Sequencing of intact total RNA samples (100-1000ng) after ribo-depletion on a NextSeq machine using a high output flowcell with a capacy of 400 million clusters.</v>
      </c>
      <c r="D10" s="62"/>
      <c r="E10" s="62"/>
      <c r="F10" s="38"/>
    </row>
    <row r="11" spans="1:6" ht="18" x14ac:dyDescent="0.25">
      <c r="A11" s="38"/>
      <c r="B11" s="60" t="s">
        <v>75</v>
      </c>
      <c r="C11" s="65">
        <f>IF(C6="","",VLOOKUP(C8,'Aufschlüsselung Produkte'!A:K,11,FALSE)/C7)</f>
        <v>33.333333333333336</v>
      </c>
      <c r="D11" s="62"/>
      <c r="E11" s="62"/>
      <c r="F11" s="38"/>
    </row>
    <row r="12" spans="1:6" ht="18" x14ac:dyDescent="0.25">
      <c r="A12" s="38"/>
      <c r="B12" s="60" t="s">
        <v>71</v>
      </c>
      <c r="C12" s="66">
        <f>IF(C6="","",ROUND(VLOOKUP(C8,'Aufschlüsselung Produkte'!A:I,9,FALSE),0))</f>
        <v>305</v>
      </c>
      <c r="D12" s="62"/>
      <c r="E12" s="62"/>
      <c r="F12" s="38"/>
    </row>
    <row r="13" spans="1:6" ht="18" x14ac:dyDescent="0.25">
      <c r="A13" s="38"/>
      <c r="B13" s="60" t="s">
        <v>74</v>
      </c>
      <c r="C13" s="66">
        <f>IF(C6="","",C7*C12)</f>
        <v>3660</v>
      </c>
      <c r="D13" s="62"/>
      <c r="E13" s="62"/>
      <c r="F13" s="38"/>
    </row>
    <row r="14" spans="1:6" ht="18" x14ac:dyDescent="0.25">
      <c r="A14" s="38"/>
      <c r="B14" s="62"/>
      <c r="C14" s="62"/>
      <c r="D14" s="62"/>
      <c r="E14" s="62"/>
      <c r="F14" s="38"/>
    </row>
    <row r="15" spans="1:6" x14ac:dyDescent="0.25">
      <c r="A15" s="38"/>
      <c r="B15" s="72" t="s">
        <v>103</v>
      </c>
      <c r="C15" s="67" t="s">
        <v>72</v>
      </c>
      <c r="D15" s="67" t="s">
        <v>6</v>
      </c>
      <c r="E15" s="67" t="s">
        <v>69</v>
      </c>
      <c r="F15" s="38"/>
    </row>
    <row r="16" spans="1:6" ht="59.25" customHeight="1" x14ac:dyDescent="0.2">
      <c r="A16" s="38"/>
      <c r="B16" s="73">
        <v>1</v>
      </c>
      <c r="C16" s="68" t="s">
        <v>78</v>
      </c>
      <c r="D16" s="68" t="str">
        <f>VLOOKUP(C16,'Aufschlüsselung Produkte'!A:G,2,FALSE)</f>
        <v>TotalRNA-Seq_NextSeq_400M_1x75_SR</v>
      </c>
      <c r="E16" s="69" t="str">
        <f>VLOOKUP(C16,'Aufschlüsselung Produkte'!A:G,3,FALSE)</f>
        <v>1 x 75 bp single read RNA-Sequencing of intact total RNA samples (100-1000ng) after ribo-depletion on a NextSeq machine using a high output flowcell with a capacy of 400 million clusters.</v>
      </c>
      <c r="F16" s="38"/>
    </row>
    <row r="17" spans="1:6" ht="57.75" customHeight="1" x14ac:dyDescent="0.2">
      <c r="A17" s="38"/>
      <c r="B17" s="73">
        <v>2</v>
      </c>
      <c r="C17" s="68" t="s">
        <v>79</v>
      </c>
      <c r="D17" s="68" t="str">
        <f>VLOOKUP(C17,'Aufschlüsselung Produkte'!A:G,2,FALSE)</f>
        <v>TotalRNA-Seq_NextSeq_130M_2x75_PE</v>
      </c>
      <c r="E17" s="69" t="str">
        <f>VLOOKUP(C17,'Aufschlüsselung Produkte'!A:G,3,FALSE)</f>
        <v>2 x 75 bp paired-end RNA-Sequencing of intact total RNA samples (100-1000ng) after ribo-depletion on a NextSeq machine using a mid output flowcell with a capacy of 130 million clusters.</v>
      </c>
      <c r="F17" s="38"/>
    </row>
    <row r="18" spans="1:6" ht="57.75" customHeight="1" x14ac:dyDescent="0.2">
      <c r="A18" s="38"/>
      <c r="B18" s="73">
        <v>3</v>
      </c>
      <c r="C18" s="68" t="s">
        <v>80</v>
      </c>
      <c r="D18" s="68" t="str">
        <f>VLOOKUP(C18,'Aufschlüsselung Produkte'!A:G,2,FALSE)</f>
        <v>TotalRNA-Seq_NextSeq_400M_2x75_PE</v>
      </c>
      <c r="E18" s="69" t="str">
        <f>VLOOKUP(C18,'Aufschlüsselung Produkte'!A:G,3,FALSE)</f>
        <v>2 x 75 bp paired-end RNA-Sequencing of intact total RNA samples (100-1000ng) after ribo-depletion on a NextSeq machine using a high output flowcell with a capacy of 400 million clusters.</v>
      </c>
      <c r="F18" s="38"/>
    </row>
    <row r="19" spans="1:6" ht="57.75" customHeight="1" x14ac:dyDescent="0.2">
      <c r="A19" s="38"/>
      <c r="B19" s="73">
        <v>4</v>
      </c>
      <c r="C19" s="68" t="s">
        <v>81</v>
      </c>
      <c r="D19" s="68" t="str">
        <f>VLOOKUP(C19,'Aufschlüsselung Produkte'!A:G,2,FALSE)</f>
        <v>TotalRNA-Seq_NextSeq_130M_2x150_PE</v>
      </c>
      <c r="E19" s="69" t="str">
        <f>VLOOKUP(C19,'Aufschlüsselung Produkte'!A:G,3,FALSE)</f>
        <v>2 x 150 bp paired-end RNA-Sequencing of intact total RNA samples (100-1000ng) after ribo-depletion on a NextSeq machine using a mid output flowcell with a capacy of 130 million clusters.</v>
      </c>
      <c r="F19" s="38"/>
    </row>
    <row r="20" spans="1:6" ht="57.75" customHeight="1" x14ac:dyDescent="0.2">
      <c r="A20" s="38"/>
      <c r="B20" s="73">
        <v>5</v>
      </c>
      <c r="C20" s="68" t="s">
        <v>82</v>
      </c>
      <c r="D20" s="68" t="str">
        <f>VLOOKUP(C20,'Aufschlüsselung Produkte'!A:G,2,FALSE)</f>
        <v>TotalRNA-Seq_NextSeq_400M_2x150_PE</v>
      </c>
      <c r="E20" s="69" t="str">
        <f>VLOOKUP(C20,'Aufschlüsselung Produkte'!A:G,3,FALSE)</f>
        <v>2 x 150 bp paired-end RNA-Sequencing of intact total RNA samples (100-1000ng) after ribo-depletion on a NextSeq machine using a high output flowcell with a capacy of 400 million clusters.</v>
      </c>
      <c r="F20" s="38"/>
    </row>
    <row r="21" spans="1:6" ht="72" x14ac:dyDescent="0.2">
      <c r="A21" s="38"/>
      <c r="B21" s="73">
        <v>6</v>
      </c>
      <c r="C21" s="68" t="s">
        <v>83</v>
      </c>
      <c r="D21" s="68" t="str">
        <f>VLOOKUP(C21,'Aufschlüsselung Produkte'!A:G,2,FALSE)</f>
        <v>LowInput_TotalRNA-Seq_NextSeq_400M_1x75_SR</v>
      </c>
      <c r="E21" s="69" t="str">
        <f>VLOOKUP(C21,'Aufschlüsselung Produkte'!A:G,3,FALSE)</f>
        <v>1 x 75 bp single read RNA-Sequencing of intact or degraded total RNA samples (250pg-10ng) after ribo-depletion on a NextSeq machine using a high output flowcell with a capacy of 400 million clusters.</v>
      </c>
      <c r="F21" s="38"/>
    </row>
    <row r="22" spans="1:6" ht="72" x14ac:dyDescent="0.2">
      <c r="A22" s="38"/>
      <c r="B22" s="73">
        <v>7</v>
      </c>
      <c r="C22" s="68" t="s">
        <v>84</v>
      </c>
      <c r="D22" s="68" t="str">
        <f>VLOOKUP(C22,'Aufschlüsselung Produkte'!A:G,2,FALSE)</f>
        <v>LowInput_TotalRNA-Seq_NextSeq_130M_2x75_PE</v>
      </c>
      <c r="E22" s="69" t="str">
        <f>VLOOKUP(C22,'Aufschlüsselung Produkte'!A:G,3,FALSE)</f>
        <v>2 x 75 bp paired-end RNA-Sequencing of intact or degraded total RNA samples (250pg-10ng) after ribo-depletion on a NextSeq machine using a mid output flowcell with a capacy of 130 million clusters.</v>
      </c>
      <c r="F22" s="38"/>
    </row>
    <row r="23" spans="1:6" ht="72" x14ac:dyDescent="0.2">
      <c r="A23" s="38"/>
      <c r="B23" s="73">
        <v>8</v>
      </c>
      <c r="C23" s="68" t="s">
        <v>85</v>
      </c>
      <c r="D23" s="68" t="str">
        <f>VLOOKUP(C23,'Aufschlüsselung Produkte'!A:G,2,FALSE)</f>
        <v>LowInput_TotalRNA-Seq_NextSeq_400M_2x75_PE</v>
      </c>
      <c r="E23" s="69" t="str">
        <f>VLOOKUP(C23,'Aufschlüsselung Produkte'!A:G,3,FALSE)</f>
        <v>2 x 75 bp paired-end RNA-Sequencing of intact or degraded total RNA samples (250pg-10ng) after ribo-depletion on a NextSeq machine using a high output flowcell with a capacy of 400 million clusters.</v>
      </c>
      <c r="F23" s="38"/>
    </row>
    <row r="24" spans="1:6" ht="72" x14ac:dyDescent="0.2">
      <c r="A24" s="38"/>
      <c r="B24" s="73">
        <v>9</v>
      </c>
      <c r="C24" s="68" t="s">
        <v>86</v>
      </c>
      <c r="D24" s="68" t="str">
        <f>VLOOKUP(C24,'Aufschlüsselung Produkte'!A:G,2,FALSE)</f>
        <v>LowInput_TotalRNA-Seq_NextSeq_130M_2x150_PE</v>
      </c>
      <c r="E24" s="69" t="str">
        <f>VLOOKUP(C24,'Aufschlüsselung Produkte'!A:G,3,FALSE)</f>
        <v>2 x 150 bp paired-end RNA-Sequencing of intact or degraded total RNA samples (250pg-10ng) after ribo-depletion on a NextSeq machine using a mid output flowcell with a capacy of 130 million clusters.</v>
      </c>
      <c r="F24" s="38"/>
    </row>
    <row r="25" spans="1:6" ht="72" x14ac:dyDescent="0.2">
      <c r="A25" s="38"/>
      <c r="B25" s="73">
        <v>10</v>
      </c>
      <c r="C25" s="68" t="s">
        <v>87</v>
      </c>
      <c r="D25" s="68" t="str">
        <f>VLOOKUP(C25,'Aufschlüsselung Produkte'!A:G,2,FALSE)</f>
        <v>LowInput_TotalRNA-Seq_NextSeq_400M_2x150_PE</v>
      </c>
      <c r="E25" s="69" t="str">
        <f>VLOOKUP(C25,'Aufschlüsselung Produkte'!A:G,3,FALSE)</f>
        <v>2 x 150 bp paired-end RNA-Sequencing of intact or degraded total RNA samples (250pg-10ng) after ribo-depletion on a NextSeq machine using a high output flowcell with a capacy of 400 million clusters.</v>
      </c>
      <c r="F25" s="38"/>
    </row>
    <row r="26" spans="1:6" ht="57.75" customHeight="1" x14ac:dyDescent="0.2">
      <c r="A26" s="38"/>
      <c r="B26" s="73">
        <v>11</v>
      </c>
      <c r="C26" s="68" t="s">
        <v>88</v>
      </c>
      <c r="D26" s="68" t="str">
        <f>VLOOKUP(C26,'Aufschlüsselung Produkte'!A:G,2,FALSE)</f>
        <v>Small-RNA-Seq_NextSeq_400M_1x75_SE</v>
      </c>
      <c r="E26" s="69" t="str">
        <f>VLOOKUP(C26,'Aufschlüsselung Produkte'!A:G,3,FALSE)</f>
        <v>1 x 75 bp single read RNA-Sequencing of intact total RNA including small RNA fraction (100-1000ng) on a NextSeq machine using a high output flowcell with a capacy of 400 million clusters.</v>
      </c>
      <c r="F26" s="38"/>
    </row>
    <row r="27" spans="1:6" ht="54" x14ac:dyDescent="0.2">
      <c r="A27" s="38"/>
      <c r="B27" s="73">
        <v>12</v>
      </c>
      <c r="C27" s="68" t="s">
        <v>108</v>
      </c>
      <c r="D27" s="68" t="str">
        <f>VLOOKUP(C27,'Aufschlüsselung Produkte'!A:G,2,FALSE)</f>
        <v>mRNA-Seq_NextSeq_400M_1x75_SR</v>
      </c>
      <c r="E27" s="69" t="str">
        <f>VLOOKUP(C27,'Aufschlüsselung Produkte'!A:G,3,FALSE)</f>
        <v>1 x 75 bp single read mRNA-Sequencing of intact total RNA samples (100-1000ng) on a NextSeq machine using a high output flowcell with a capacy of 400 million clusters.</v>
      </c>
      <c r="F27" s="38"/>
    </row>
    <row r="28" spans="1:6" ht="54" x14ac:dyDescent="0.2">
      <c r="A28" s="38"/>
      <c r="B28" s="73">
        <v>13</v>
      </c>
      <c r="C28" s="68" t="s">
        <v>111</v>
      </c>
      <c r="D28" s="68" t="str">
        <f>VLOOKUP(C28,'Aufschlüsselung Produkte'!A:G,2,FALSE)</f>
        <v>mRNA-Seq_NextSeq_130M_2x75_PE</v>
      </c>
      <c r="E28" s="69" t="str">
        <f>VLOOKUP(C28,'Aufschlüsselung Produkte'!A:G,3,FALSE)</f>
        <v>2 x 75 bp paired-end mRNA-Sequencing of intact total RNA samples (100-1000ng) on a NextSeq machine using a mid output flowcell with a capacy of 130 million clusters.</v>
      </c>
      <c r="F28" s="38"/>
    </row>
    <row r="29" spans="1:6" ht="54" x14ac:dyDescent="0.2">
      <c r="A29" s="38"/>
      <c r="B29" s="73">
        <v>14</v>
      </c>
      <c r="C29" s="68" t="s">
        <v>112</v>
      </c>
      <c r="D29" s="68" t="str">
        <f>VLOOKUP(C29,'Aufschlüsselung Produkte'!A:G,2,FALSE)</f>
        <v>mRNA-Seq_NextSeq_400M_2x75_PE</v>
      </c>
      <c r="E29" s="69" t="str">
        <f>VLOOKUP(C29,'Aufschlüsselung Produkte'!A:G,3,FALSE)</f>
        <v>2 x 75 bp paired-end mRNA-Sequencing of intact total RNA samples (100-1000ng) on a NextSeq machine using a high output flowcell with a capacy of 400 million clusters.</v>
      </c>
      <c r="F29" s="38"/>
    </row>
    <row r="30" spans="1:6" ht="54" x14ac:dyDescent="0.2">
      <c r="A30" s="38"/>
      <c r="B30" s="73">
        <v>15</v>
      </c>
      <c r="C30" s="68" t="s">
        <v>117</v>
      </c>
      <c r="D30" s="68" t="str">
        <f>VLOOKUP(C30,'Aufschlüsselung Produkte'!A:G,2,FALSE)</f>
        <v>mRNA-Seq_NextSeq_130M_2x150_PE</v>
      </c>
      <c r="E30" s="69" t="str">
        <f>VLOOKUP(C30,'Aufschlüsselung Produkte'!A:G,3,FALSE)</f>
        <v>2 x 150 bp paired-end mRNA-Sequencing of intact total RNA samples (100-1000ng) on a NextSeq machine using a mid output flowcell with a capacy of 130 million clusters.</v>
      </c>
      <c r="F30" s="38"/>
    </row>
    <row r="31" spans="1:6" ht="54" x14ac:dyDescent="0.2">
      <c r="A31" s="38"/>
      <c r="B31" s="73">
        <v>16</v>
      </c>
      <c r="C31" s="68" t="s">
        <v>118</v>
      </c>
      <c r="D31" s="68" t="str">
        <f>VLOOKUP(C31,'Aufschlüsselung Produkte'!A:G,2,FALSE)</f>
        <v>mRNA-Seq_NextSeq_400M_2x150_PE</v>
      </c>
      <c r="E31" s="69" t="str">
        <f>VLOOKUP(C31,'Aufschlüsselung Produkte'!A:G,3,FALSE)</f>
        <v>2 x 150 bp paired-end mRNA-Sequencing of intact total RNA samples (100-1000ng) on a NextSeq machine using a high output flowcell with a capacy of 400 million clusters.</v>
      </c>
      <c r="F31" s="38"/>
    </row>
    <row r="32" spans="1:6" ht="54" x14ac:dyDescent="0.2">
      <c r="A32" s="38"/>
      <c r="B32" s="73">
        <v>17</v>
      </c>
      <c r="C32" s="68" t="s">
        <v>105</v>
      </c>
      <c r="D32" s="68" t="str">
        <f>VLOOKUP(C32,'Aufschlüsselung Produkte'!A:G,2,FALSE)</f>
        <v>LowInput_Library_TotalRNA-Seq</v>
      </c>
      <c r="E32" s="69" t="str">
        <f>VLOOKUP(C32,'Aufschlüsselung Produkte'!A:G,3,FALSE)</f>
        <v>Complete library preparation, purification and quality control by use of the SMARTer Stranded Tot. RNA-Seq Kit (ribo-depletion step included).</v>
      </c>
      <c r="F32" s="38"/>
    </row>
    <row r="33" spans="1:6" ht="54" x14ac:dyDescent="0.2">
      <c r="A33" s="38"/>
      <c r="B33" s="73">
        <v>18</v>
      </c>
      <c r="C33" s="68" t="s">
        <v>106</v>
      </c>
      <c r="D33" s="68" t="str">
        <f>VLOOKUP(C33,'Aufschlüsselung Produkte'!A:G,2,FALSE)</f>
        <v>Library_TotalRNA-Seq</v>
      </c>
      <c r="E33" s="69" t="str">
        <f>VLOOKUP(C33,'Aufschlüsselung Produkte'!A:G,3,FALSE)</f>
        <v>Complete library preparation, purification and quality control by use of the NEBNext® Ultra Directional RNA Library Prep Kit (ribo-depletion step included).</v>
      </c>
      <c r="F33" s="38"/>
    </row>
    <row r="34" spans="1:6" ht="54" x14ac:dyDescent="0.2">
      <c r="A34" s="38"/>
      <c r="B34" s="73">
        <v>19</v>
      </c>
      <c r="C34" s="68" t="s">
        <v>148</v>
      </c>
      <c r="D34" s="68" t="str">
        <f>VLOOKUP(C34,'Aufschlüsselung Produkte'!A:G,2,FALSE)</f>
        <v>Library_mRNA-Seq</v>
      </c>
      <c r="E34" s="69" t="str">
        <f>VLOOKUP(C34,'Aufschlüsselung Produkte'!A:G,3,FALSE)</f>
        <v>Complete library preparation, purification and quality control by use of the NEBNext® Ultra Directional RNA Library Prep Kit (mRNA enrichment step included).</v>
      </c>
      <c r="F34" s="38"/>
    </row>
    <row r="35" spans="1:6" x14ac:dyDescent="0.2">
      <c r="A35" s="38"/>
      <c r="B35" s="73">
        <v>20</v>
      </c>
      <c r="C35" s="68" t="s">
        <v>21</v>
      </c>
      <c r="D35" s="68" t="str">
        <f>VLOOKUP(C35,'Aufschlüsselung Produkte'!A:G,2,FALSE)</f>
        <v>RNA-quality control</v>
      </c>
      <c r="E35" s="69" t="str">
        <f>VLOOKUP(C35,'Aufschlüsselung Produkte'!A:G,3,FALSE)</f>
        <v>RNA quality control on Agilent Bioanalyzer 2100</v>
      </c>
      <c r="F35" s="38"/>
    </row>
    <row r="36" spans="1:6" x14ac:dyDescent="0.2">
      <c r="A36" s="38"/>
      <c r="B36" s="73">
        <v>21</v>
      </c>
      <c r="C36" s="68" t="s">
        <v>123</v>
      </c>
      <c r="D36" s="68" t="str">
        <f>VLOOKUP(C36,'Aufschlüsselung Produkte'!A:G,2,FALSE)</f>
        <v>DNA-quality control</v>
      </c>
      <c r="E36" s="69" t="str">
        <f>VLOOKUP(C36,'Aufschlüsselung Produkte'!A:G,3,FALSE)</f>
        <v>High Sensitivity DNA quality control on Agilent Bioanalyzer 2100</v>
      </c>
      <c r="F36" s="38"/>
    </row>
    <row r="37" spans="1:6" ht="20.25" customHeight="1" x14ac:dyDescent="0.35">
      <c r="A37" s="38"/>
      <c r="B37" s="75"/>
      <c r="C37" s="38"/>
      <c r="D37" s="38"/>
      <c r="E37" s="38"/>
      <c r="F37" s="38"/>
    </row>
    <row r="38" spans="1:6" hidden="1" x14ac:dyDescent="0.35"/>
    <row r="39" spans="1:6" hidden="1" x14ac:dyDescent="0.35"/>
    <row r="40" spans="1:6" hidden="1" x14ac:dyDescent="0.35"/>
  </sheetData>
  <sheetProtection password="FECC" sheet="1" objects="1" scenarios="1"/>
  <mergeCells count="1">
    <mergeCell ref="B4:E4"/>
  </mergeCells>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K197"/>
  <sheetViews>
    <sheetView zoomScale="80" zoomScaleNormal="80" zoomScaleSheetLayoutView="100" workbookViewId="0">
      <pane ySplit="1" topLeftCell="A2" activePane="bottomLeft" state="frozen"/>
      <selection pane="bottomLeft" activeCell="B36" sqref="B36"/>
    </sheetView>
  </sheetViews>
  <sheetFormatPr baseColWidth="10" defaultColWidth="0" defaultRowHeight="12.75" zeroHeight="1" x14ac:dyDescent="0.2"/>
  <cols>
    <col min="1" max="1" width="18.85546875" style="1" customWidth="1"/>
    <col min="2" max="2" width="74.140625" style="1" customWidth="1"/>
    <col min="3" max="3" width="20.42578125" style="14" customWidth="1"/>
    <col min="4" max="4" width="10.7109375" style="15" customWidth="1"/>
    <col min="5" max="5" width="10.7109375" style="14" customWidth="1"/>
    <col min="6" max="6" width="11.5703125" style="15" customWidth="1"/>
    <col min="7" max="7" width="11.85546875" style="14" customWidth="1"/>
    <col min="8" max="9" width="12.85546875" style="14" customWidth="1"/>
    <col min="10" max="10" width="22.42578125" style="16" customWidth="1"/>
    <col min="11" max="11" width="16" style="16" customWidth="1"/>
    <col min="12" max="16384" width="0" style="2" hidden="1"/>
  </cols>
  <sheetData>
    <row r="1" spans="1:11" ht="51.75" customHeight="1" thickBot="1" x14ac:dyDescent="0.25">
      <c r="A1" s="21" t="s">
        <v>0</v>
      </c>
      <c r="B1" s="21" t="s">
        <v>6</v>
      </c>
      <c r="C1" s="21" t="s">
        <v>7</v>
      </c>
      <c r="D1" s="22" t="s">
        <v>18</v>
      </c>
      <c r="E1" s="22" t="s">
        <v>19</v>
      </c>
      <c r="F1" s="23" t="s">
        <v>4</v>
      </c>
      <c r="G1" s="22" t="s">
        <v>22</v>
      </c>
      <c r="H1" s="22" t="s">
        <v>23</v>
      </c>
      <c r="I1" s="22" t="s">
        <v>24</v>
      </c>
      <c r="J1" s="49" t="s">
        <v>102</v>
      </c>
      <c r="K1" s="49" t="s">
        <v>76</v>
      </c>
    </row>
    <row r="2" spans="1:11" ht="60" customHeight="1" x14ac:dyDescent="0.2">
      <c r="A2" s="24" t="str">
        <f>$A$1</f>
        <v>RCUT Bestell-ID</v>
      </c>
      <c r="B2" s="25" t="str">
        <f>$B$1</f>
        <v>Produktname</v>
      </c>
      <c r="C2" s="25" t="str">
        <f t="shared" ref="C2:I2" si="0">C$1</f>
        <v>Firma</v>
      </c>
      <c r="D2" s="26" t="str">
        <f t="shared" si="0"/>
        <v>Nettopreis (inkl. Rabatt)</v>
      </c>
      <c r="E2" s="26" t="str">
        <f t="shared" si="0"/>
        <v>Bruttopreis (inkl. Rabatt)</v>
      </c>
      <c r="F2" s="26" t="str">
        <f t="shared" si="0"/>
        <v>Kit Inhalt (Stückzahl)</v>
      </c>
      <c r="G2" s="26" t="str">
        <f t="shared" si="0"/>
        <v>pro Produkt benötigte Einheiten</v>
      </c>
      <c r="H2" s="26" t="str">
        <f t="shared" si="0"/>
        <v>Nettokosten pro Produkt (Euro)</v>
      </c>
      <c r="I2" s="27" t="str">
        <f t="shared" si="0"/>
        <v>Bruttokosten pro Produkt (Euro)</v>
      </c>
      <c r="J2" s="50"/>
      <c r="K2" s="50"/>
    </row>
    <row r="3" spans="1:11" x14ac:dyDescent="0.2">
      <c r="A3" s="28" t="s">
        <v>39</v>
      </c>
      <c r="B3" s="18" t="str">
        <f>IF(A3="","",VLOOKUP(A3,Einzelkomponenten!A:B,2,FALSE))</f>
        <v>NextSeq 500/550 High Output Kit v2 (1x75 cycles 400M cluster)</v>
      </c>
      <c r="C3" s="18" t="str">
        <f>IF(A3="","",VLOOKUP(A3,Einzelkomponenten!A:K,3,FALSE))</f>
        <v>Illumina</v>
      </c>
      <c r="D3" s="19">
        <f>IF(A3="","",VLOOKUP(A3,Einzelkomponenten!A:K,9,FALSE))</f>
        <v>1165.6500000000001</v>
      </c>
      <c r="E3" s="19">
        <f>IF(A3="","",VLOOKUP(A3,Einzelkomponenten!A:K,10,FALSE))</f>
        <v>1387.1235000000001</v>
      </c>
      <c r="F3" s="20">
        <f>IF(A3="","",VLOOKUP(A3,Einzelkomponenten!A:K,11,FALSE))</f>
        <v>1</v>
      </c>
      <c r="G3" s="11">
        <f>1.3*1/'Produktauswahl und Kalkulation'!$C$7</f>
        <v>0.10833333333333334</v>
      </c>
      <c r="H3" s="19">
        <f t="shared" ref="H3:H10" si="1">IF(A3="","",(D3/F3)*G3)</f>
        <v>126.27875000000002</v>
      </c>
      <c r="I3" s="29">
        <f t="shared" ref="I3:I10" si="2">IF(A3="","",(E3/F3)*G3)</f>
        <v>150.27171250000004</v>
      </c>
      <c r="J3" s="50"/>
      <c r="K3" s="50"/>
    </row>
    <row r="4" spans="1:11" x14ac:dyDescent="0.2">
      <c r="A4" s="28" t="s">
        <v>36</v>
      </c>
      <c r="B4" s="18" t="str">
        <f>IF(A4="","",VLOOKUP(A4,Einzelkomponenten!A:B,2,FALSE))</f>
        <v>NEBNext® Ultra Directional RNA Library Prep Kit for Illumina, 24 rxns</v>
      </c>
      <c r="C4" s="18" t="str">
        <f>IF(A4="","",VLOOKUP(A4,Einzelkomponenten!A:K,3,FALSE))</f>
        <v>NEB</v>
      </c>
      <c r="D4" s="19">
        <f>IF(A4="","",VLOOKUP(A4,Einzelkomponenten!A:K,9,FALSE))</f>
        <v>981.75</v>
      </c>
      <c r="E4" s="19">
        <f>IF(A4="","",VLOOKUP(A4,Einzelkomponenten!A:K,10,FALSE))</f>
        <v>1168.2825</v>
      </c>
      <c r="F4" s="20">
        <f>IF(A4="","",VLOOKUP(A4,Einzelkomponenten!A:K,11,FALSE))</f>
        <v>24</v>
      </c>
      <c r="G4" s="11">
        <v>1.3</v>
      </c>
      <c r="H4" s="19">
        <f t="shared" si="1"/>
        <v>53.178125000000001</v>
      </c>
      <c r="I4" s="30">
        <f t="shared" si="2"/>
        <v>63.281968750000004</v>
      </c>
      <c r="J4" s="50"/>
      <c r="K4" s="50"/>
    </row>
    <row r="5" spans="1:11" x14ac:dyDescent="0.2">
      <c r="A5" s="28" t="s">
        <v>29</v>
      </c>
      <c r="B5" s="18" t="str">
        <f>IF(A5="","",VLOOKUP(A5,Einzelkomponenten!A:B,2,FALSE))</f>
        <v>NEBNext® rRNA Depletion Kit (Human/Mouse/Rat), 24 rxns</v>
      </c>
      <c r="C5" s="18" t="str">
        <f>IF(A5="","",VLOOKUP(A5,Einzelkomponenten!A:K,3,FALSE))</f>
        <v>NEB</v>
      </c>
      <c r="D5" s="19">
        <f>IF(A5="","",VLOOKUP(A5,Einzelkomponenten!A:K,9,FALSE))</f>
        <v>1020</v>
      </c>
      <c r="E5" s="19">
        <f>IF(A5="","",VLOOKUP(A5,Einzelkomponenten!A:K,10,FALSE))</f>
        <v>1213.8</v>
      </c>
      <c r="F5" s="20">
        <f>IF(A5="","",VLOOKUP(A5,Einzelkomponenten!A:K,11,FALSE))</f>
        <v>24</v>
      </c>
      <c r="G5" s="11">
        <v>1.3</v>
      </c>
      <c r="H5" s="19">
        <f t="shared" si="1"/>
        <v>55.25</v>
      </c>
      <c r="I5" s="30">
        <f t="shared" si="2"/>
        <v>65.747500000000002</v>
      </c>
      <c r="J5" s="50"/>
      <c r="K5" s="50"/>
    </row>
    <row r="6" spans="1:11" x14ac:dyDescent="0.2">
      <c r="A6" s="28" t="s">
        <v>45</v>
      </c>
      <c r="B6" s="18" t="str">
        <f>IF(A6="","",VLOOKUP(A6,Einzelkomponenten!A:B,2,FALSE))</f>
        <v>Library Quantification Kit - 500 Rxns</v>
      </c>
      <c r="C6" s="18" t="str">
        <f>IF(A6="","",VLOOKUP(A6,Einzelkomponenten!A:K,3,FALSE))</f>
        <v>Takara</v>
      </c>
      <c r="D6" s="19">
        <f>IF(A6="","",VLOOKUP(A6,Einzelkomponenten!A:K,9,FALSE))</f>
        <v>517.5</v>
      </c>
      <c r="E6" s="19">
        <f>IF(A6="","",VLOOKUP(A6,Einzelkomponenten!A:K,10,FALSE))</f>
        <v>615.82499999999993</v>
      </c>
      <c r="F6" s="20">
        <f>IF(A6="","",VLOOKUP(A6,Einzelkomponenten!A:K,11,FALSE))</f>
        <v>500</v>
      </c>
      <c r="G6" s="11">
        <v>1.3</v>
      </c>
      <c r="H6" s="19">
        <f t="shared" si="1"/>
        <v>1.3454999999999999</v>
      </c>
      <c r="I6" s="30">
        <f t="shared" si="2"/>
        <v>1.601145</v>
      </c>
      <c r="J6" s="50"/>
      <c r="K6" s="50"/>
    </row>
    <row r="7" spans="1:11" x14ac:dyDescent="0.2">
      <c r="A7" s="28" t="s">
        <v>50</v>
      </c>
      <c r="B7" s="18" t="str">
        <f>IF(A7="","",VLOOKUP(A7,Einzelkomponenten!A:B,2,FALSE))</f>
        <v>Agencourt AMPure XP - 60ml</v>
      </c>
      <c r="C7" s="18" t="str">
        <f>IF(A7="","",VLOOKUP(A7,Einzelkomponenten!A:K,3,FALSE))</f>
        <v>Beckman Coulter</v>
      </c>
      <c r="D7" s="19">
        <f>IF(A7="","",VLOOKUP(A7,Einzelkomponenten!A:K,9,FALSE))</f>
        <v>683.14499999999998</v>
      </c>
      <c r="E7" s="19">
        <f>IF(A7="","",VLOOKUP(A7,Einzelkomponenten!A:K,10,FALSE))</f>
        <v>812.94254999999998</v>
      </c>
      <c r="F7" s="20">
        <f>IF(A7="","",VLOOKUP(A7,Einzelkomponenten!A:K,11,FALSE))</f>
        <v>120</v>
      </c>
      <c r="G7" s="11">
        <v>1.3</v>
      </c>
      <c r="H7" s="19">
        <f t="shared" si="1"/>
        <v>7.4007375</v>
      </c>
      <c r="I7" s="30">
        <f t="shared" si="2"/>
        <v>8.8068776250000003</v>
      </c>
      <c r="J7" s="50"/>
      <c r="K7" s="50"/>
    </row>
    <row r="8" spans="1:11" x14ac:dyDescent="0.2">
      <c r="A8" s="28" t="s">
        <v>25</v>
      </c>
      <c r="B8" s="18" t="str">
        <f>IF(A8="","",VLOOKUP(A8,Einzelkomponenten!A:B,2,FALSE))</f>
        <v>Agencourt RNAClean XP  - 40ml</v>
      </c>
      <c r="C8" s="18" t="str">
        <f>IF(A8="","",VLOOKUP(A8,Einzelkomponenten!A:K,3,FALSE))</f>
        <v>Beckman Coulter</v>
      </c>
      <c r="D8" s="19">
        <f>IF(A8="","",VLOOKUP(A8,Einzelkomponenten!A:K,9,FALSE))</f>
        <v>772.83</v>
      </c>
      <c r="E8" s="19">
        <f>IF(A8="","",VLOOKUP(A8,Einzelkomponenten!A:K,10,FALSE))</f>
        <v>919.66769999999997</v>
      </c>
      <c r="F8" s="20">
        <f>IF(A8="","",VLOOKUP(A8,Einzelkomponenten!A:K,11,FALSE))</f>
        <v>200</v>
      </c>
      <c r="G8" s="11">
        <v>1.3</v>
      </c>
      <c r="H8" s="19">
        <f t="shared" si="1"/>
        <v>5.0233950000000007</v>
      </c>
      <c r="I8" s="30">
        <f t="shared" si="2"/>
        <v>5.9778400500000002</v>
      </c>
      <c r="J8" s="50"/>
      <c r="K8" s="50"/>
    </row>
    <row r="9" spans="1:11" x14ac:dyDescent="0.2">
      <c r="A9" s="28" t="s">
        <v>53</v>
      </c>
      <c r="B9" s="18" t="str">
        <f>IF(A9="","",VLOOKUP(A9,Einzelkomponenten!A:B,2,FALSE))</f>
        <v>High Sensitivity DNA Assay</v>
      </c>
      <c r="C9" s="18" t="str">
        <f>IF(A9="","",VLOOKUP(A9,Einzelkomponenten!A:K,3,FALSE))</f>
        <v>Agilent</v>
      </c>
      <c r="D9" s="19">
        <f>IF(A9="","",VLOOKUP(A9,Einzelkomponenten!A:K,9,FALSE))</f>
        <v>385.27499999999998</v>
      </c>
      <c r="E9" s="19">
        <f>IF(A9="","",VLOOKUP(A9,Einzelkomponenten!A:K,10,FALSE))</f>
        <v>458.47724999999997</v>
      </c>
      <c r="F9" s="20">
        <f>IF(A9="","",VLOOKUP(A9,Einzelkomponenten!A:K,11,FALSE))</f>
        <v>110</v>
      </c>
      <c r="G9" s="11">
        <v>1.3</v>
      </c>
      <c r="H9" s="19">
        <f t="shared" si="1"/>
        <v>4.5532500000000002</v>
      </c>
      <c r="I9" s="30">
        <f t="shared" si="2"/>
        <v>5.4183674999999996</v>
      </c>
      <c r="J9" s="50"/>
      <c r="K9" s="50"/>
    </row>
    <row r="10" spans="1:11" x14ac:dyDescent="0.2">
      <c r="A10" s="28" t="s">
        <v>15</v>
      </c>
      <c r="B10" s="18" t="str">
        <f>IF(A10="","",VLOOKUP(A10,Einzelkomponenten!A:B,2,FALSE))</f>
        <v>Pauschale für Einwegmaterial (Spitzen, Tubes, Handschuhe,...)</v>
      </c>
      <c r="C10" s="18">
        <f>IF(A10="","",VLOOKUP(A10,Einzelkomponenten!A:K,3,FALSE))</f>
        <v>0</v>
      </c>
      <c r="D10" s="19">
        <f>IF(A10="","",VLOOKUP(A10,Einzelkomponenten!A:K,9,FALSE))</f>
        <v>2.5</v>
      </c>
      <c r="E10" s="19">
        <f>IF(A10="","",VLOOKUP(A10,Einzelkomponenten!A:K,10,FALSE))</f>
        <v>2.9749999999999996</v>
      </c>
      <c r="F10" s="20">
        <f>IF(A10="","",VLOOKUP(A10,Einzelkomponenten!A:K,11,FALSE))</f>
        <v>1</v>
      </c>
      <c r="G10" s="11">
        <v>1.3</v>
      </c>
      <c r="H10" s="19">
        <f t="shared" si="1"/>
        <v>3.25</v>
      </c>
      <c r="I10" s="30">
        <f t="shared" si="2"/>
        <v>3.8674999999999997</v>
      </c>
      <c r="J10" s="50"/>
      <c r="K10" s="50"/>
    </row>
    <row r="11" spans="1:11" ht="45" customHeight="1" thickBot="1" x14ac:dyDescent="0.25">
      <c r="A11" s="31" t="s">
        <v>78</v>
      </c>
      <c r="B11" s="32" t="s">
        <v>126</v>
      </c>
      <c r="C11" s="80" t="s">
        <v>135</v>
      </c>
      <c r="D11" s="81"/>
      <c r="E11" s="81"/>
      <c r="F11" s="81"/>
      <c r="G11" s="82"/>
      <c r="H11" s="33">
        <f>SUM(H3:H10)</f>
        <v>256.27975749999996</v>
      </c>
      <c r="I11" s="34">
        <f>SUM(I3:I10)</f>
        <v>304.97291142500001</v>
      </c>
      <c r="J11" s="51">
        <f>'Produktauswahl und Kalkulation'!$C$7</f>
        <v>12</v>
      </c>
      <c r="K11" s="51">
        <v>400</v>
      </c>
    </row>
    <row r="12" spans="1:11" ht="30" customHeight="1" thickBot="1" x14ac:dyDescent="0.25">
      <c r="A12" s="35"/>
      <c r="B12" s="35"/>
      <c r="C12" s="35"/>
      <c r="D12" s="36"/>
      <c r="E12" s="36"/>
      <c r="F12" s="37"/>
      <c r="G12" s="17"/>
      <c r="H12" s="17"/>
      <c r="I12" s="17"/>
      <c r="J12" s="51"/>
      <c r="K12" s="51"/>
    </row>
    <row r="13" spans="1:11" ht="60" customHeight="1" x14ac:dyDescent="0.2">
      <c r="A13" s="24" t="str">
        <f>$A$1</f>
        <v>RCUT Bestell-ID</v>
      </c>
      <c r="B13" s="25" t="str">
        <f>$B$1</f>
        <v>Produktname</v>
      </c>
      <c r="C13" s="25" t="str">
        <f t="shared" ref="C13:I13" si="3">C$1</f>
        <v>Firma</v>
      </c>
      <c r="D13" s="26" t="str">
        <f t="shared" si="3"/>
        <v>Nettopreis (inkl. Rabatt)</v>
      </c>
      <c r="E13" s="26" t="str">
        <f t="shared" si="3"/>
        <v>Bruttopreis (inkl. Rabatt)</v>
      </c>
      <c r="F13" s="26" t="str">
        <f t="shared" si="3"/>
        <v>Kit Inhalt (Stückzahl)</v>
      </c>
      <c r="G13" s="26" t="str">
        <f t="shared" si="3"/>
        <v>pro Produkt benötigte Einheiten</v>
      </c>
      <c r="H13" s="26" t="str">
        <f t="shared" si="3"/>
        <v>Nettokosten pro Produkt (Euro)</v>
      </c>
      <c r="I13" s="27" t="str">
        <f t="shared" si="3"/>
        <v>Bruttokosten pro Produkt (Euro)</v>
      </c>
      <c r="J13" s="51"/>
      <c r="K13" s="51"/>
    </row>
    <row r="14" spans="1:11" x14ac:dyDescent="0.2">
      <c r="A14" s="28" t="s">
        <v>63</v>
      </c>
      <c r="B14" s="18" t="str">
        <f>IF(A14="","",VLOOKUP(A14,Einzelkomponenten!A:B,2,FALSE))</f>
        <v>NextSeq 500 High Output Kit v2 (2x75 cycles 400M cluster)</v>
      </c>
      <c r="C14" s="18" t="str">
        <f>IF(A14="","",VLOOKUP(A14,Einzelkomponenten!A:K,3,FALSE))</f>
        <v>Illumina</v>
      </c>
      <c r="D14" s="19">
        <f>IF(A14="","",VLOOKUP(A14,Einzelkomponenten!A:K,9,FALSE))</f>
        <v>2239.15</v>
      </c>
      <c r="E14" s="19">
        <f>IF(A14="","",VLOOKUP(A14,Einzelkomponenten!A:K,10,FALSE))</f>
        <v>2664.5884999999998</v>
      </c>
      <c r="F14" s="20">
        <f>IF(A14="","",VLOOKUP(A14,Einzelkomponenten!A:K,11,FALSE))</f>
        <v>1</v>
      </c>
      <c r="G14" s="11">
        <f>1.3*1/'Produktauswahl und Kalkulation'!$C$7</f>
        <v>0.10833333333333334</v>
      </c>
      <c r="H14" s="19">
        <f t="shared" ref="H14:H22" si="4">IF(A14="","",(D14/F14)*G14)</f>
        <v>242.57458333333335</v>
      </c>
      <c r="I14" s="30">
        <f t="shared" ref="I14:I22" si="5">IF(A14="","",(E14/F14)*G14)</f>
        <v>288.66375416666665</v>
      </c>
      <c r="J14" s="51"/>
      <c r="K14" s="51"/>
    </row>
    <row r="15" spans="1:11" x14ac:dyDescent="0.2">
      <c r="A15" s="28" t="s">
        <v>58</v>
      </c>
      <c r="B15" s="18" t="str">
        <f>IF(A15="","",VLOOKUP(A15,Einzelkomponenten!A:B,2,FALSE))</f>
        <v>NextSeq 500 Mid Output Kit v2 (2x75 cycles 130M cluster)</v>
      </c>
      <c r="C15" s="18" t="str">
        <f>IF(A15="","",VLOOKUP(A15,Einzelkomponenten!A:K,3,FALSE))</f>
        <v>Illumina</v>
      </c>
      <c r="D15" s="19">
        <f>IF(A15="","",VLOOKUP(A15,Einzelkomponenten!A:K,9,FALSE))</f>
        <v>870.2</v>
      </c>
      <c r="E15" s="19">
        <f>IF(A15="","",VLOOKUP(A15,Einzelkomponenten!A:K,10,FALSE))</f>
        <v>1035.538</v>
      </c>
      <c r="F15" s="20">
        <f>IF(A15="","",VLOOKUP(A15,Einzelkomponenten!A:K,11,FALSE))</f>
        <v>1</v>
      </c>
      <c r="G15" s="11">
        <f>1.3*1/'Produktauswahl und Kalkulation'!$C$7</f>
        <v>0.10833333333333334</v>
      </c>
      <c r="H15" s="19">
        <f>IF(A15="","",(D15/F15)*G15)</f>
        <v>94.271666666666675</v>
      </c>
      <c r="I15" s="30">
        <f>IF(A15="","",(E15/F15)*G15)</f>
        <v>112.18328333333334</v>
      </c>
      <c r="J15" s="51"/>
      <c r="K15" s="51"/>
    </row>
    <row r="16" spans="1:11" x14ac:dyDescent="0.2">
      <c r="A16" s="28" t="s">
        <v>36</v>
      </c>
      <c r="B16" s="18" t="str">
        <f>IF(A16="","",VLOOKUP(A16,Einzelkomponenten!A:B,2,FALSE))</f>
        <v>NEBNext® Ultra Directional RNA Library Prep Kit for Illumina, 24 rxns</v>
      </c>
      <c r="C16" s="18" t="str">
        <f>IF(A16="","",VLOOKUP(A16,Einzelkomponenten!A:K,3,FALSE))</f>
        <v>NEB</v>
      </c>
      <c r="D16" s="19">
        <f>IF(A16="","",VLOOKUP(A16,Einzelkomponenten!A:K,9,FALSE))</f>
        <v>981.75</v>
      </c>
      <c r="E16" s="19">
        <f>IF(A16="","",VLOOKUP(A16,Einzelkomponenten!A:K,10,FALSE))</f>
        <v>1168.2825</v>
      </c>
      <c r="F16" s="20">
        <f>IF(A16="","",VLOOKUP(A16,Einzelkomponenten!A:K,11,FALSE))</f>
        <v>24</v>
      </c>
      <c r="G16" s="11">
        <v>1.3</v>
      </c>
      <c r="H16" s="19">
        <f t="shared" si="4"/>
        <v>53.178125000000001</v>
      </c>
      <c r="I16" s="30">
        <f t="shared" si="5"/>
        <v>63.281968750000004</v>
      </c>
      <c r="J16" s="51"/>
      <c r="K16" s="51"/>
    </row>
    <row r="17" spans="1:11" x14ac:dyDescent="0.2">
      <c r="A17" s="28" t="s">
        <v>29</v>
      </c>
      <c r="B17" s="18" t="str">
        <f>IF(A17="","",VLOOKUP(A17,Einzelkomponenten!A:B,2,FALSE))</f>
        <v>NEBNext® rRNA Depletion Kit (Human/Mouse/Rat), 24 rxns</v>
      </c>
      <c r="C17" s="18" t="str">
        <f>IF(A17="","",VLOOKUP(A17,Einzelkomponenten!A:K,3,FALSE))</f>
        <v>NEB</v>
      </c>
      <c r="D17" s="19">
        <f>IF(A17="","",VLOOKUP(A17,Einzelkomponenten!A:K,9,FALSE))</f>
        <v>1020</v>
      </c>
      <c r="E17" s="19">
        <f>IF(A17="","",VLOOKUP(A17,Einzelkomponenten!A:K,10,FALSE))</f>
        <v>1213.8</v>
      </c>
      <c r="F17" s="20">
        <f>IF(A17="","",VLOOKUP(A17,Einzelkomponenten!A:K,11,FALSE))</f>
        <v>24</v>
      </c>
      <c r="G17" s="11">
        <v>1.3</v>
      </c>
      <c r="H17" s="19">
        <f t="shared" si="4"/>
        <v>55.25</v>
      </c>
      <c r="I17" s="30">
        <f t="shared" si="5"/>
        <v>65.747500000000002</v>
      </c>
      <c r="J17" s="51"/>
      <c r="K17" s="51"/>
    </row>
    <row r="18" spans="1:11" x14ac:dyDescent="0.2">
      <c r="A18" s="28" t="s">
        <v>45</v>
      </c>
      <c r="B18" s="18" t="str">
        <f>IF(A18="","",VLOOKUP(A18,Einzelkomponenten!A:B,2,FALSE))</f>
        <v>Library Quantification Kit - 500 Rxns</v>
      </c>
      <c r="C18" s="18" t="str">
        <f>IF(A18="","",VLOOKUP(A18,Einzelkomponenten!A:K,3,FALSE))</f>
        <v>Takara</v>
      </c>
      <c r="D18" s="19">
        <f>IF(A18="","",VLOOKUP(A18,Einzelkomponenten!A:K,9,FALSE))</f>
        <v>517.5</v>
      </c>
      <c r="E18" s="19">
        <f>IF(A18="","",VLOOKUP(A18,Einzelkomponenten!A:K,10,FALSE))</f>
        <v>615.82499999999993</v>
      </c>
      <c r="F18" s="20">
        <f>IF(A18="","",VLOOKUP(A18,Einzelkomponenten!A:K,11,FALSE))</f>
        <v>500</v>
      </c>
      <c r="G18" s="11">
        <v>1.3</v>
      </c>
      <c r="H18" s="19">
        <f t="shared" si="4"/>
        <v>1.3454999999999999</v>
      </c>
      <c r="I18" s="30">
        <f t="shared" si="5"/>
        <v>1.601145</v>
      </c>
      <c r="J18" s="51"/>
      <c r="K18" s="51"/>
    </row>
    <row r="19" spans="1:11" x14ac:dyDescent="0.2">
      <c r="A19" s="28" t="s">
        <v>50</v>
      </c>
      <c r="B19" s="18" t="str">
        <f>IF(A19="","",VLOOKUP(A19,Einzelkomponenten!A:B,2,FALSE))</f>
        <v>Agencourt AMPure XP - 60ml</v>
      </c>
      <c r="C19" s="18" t="str">
        <f>IF(A19="","",VLOOKUP(A19,Einzelkomponenten!A:K,3,FALSE))</f>
        <v>Beckman Coulter</v>
      </c>
      <c r="D19" s="19">
        <f>IF(A19="","",VLOOKUP(A19,Einzelkomponenten!A:K,9,FALSE))</f>
        <v>683.14499999999998</v>
      </c>
      <c r="E19" s="19">
        <f>IF(A19="","",VLOOKUP(A19,Einzelkomponenten!A:K,10,FALSE))</f>
        <v>812.94254999999998</v>
      </c>
      <c r="F19" s="20">
        <f>IF(A19="","",VLOOKUP(A19,Einzelkomponenten!A:K,11,FALSE))</f>
        <v>120</v>
      </c>
      <c r="G19" s="11">
        <v>1.3</v>
      </c>
      <c r="H19" s="19">
        <f t="shared" si="4"/>
        <v>7.4007375</v>
      </c>
      <c r="I19" s="30">
        <f t="shared" si="5"/>
        <v>8.8068776250000003</v>
      </c>
      <c r="J19" s="51"/>
      <c r="K19" s="51"/>
    </row>
    <row r="20" spans="1:11" x14ac:dyDescent="0.2">
      <c r="A20" s="28" t="s">
        <v>25</v>
      </c>
      <c r="B20" s="18" t="str">
        <f>IF(A20="","",VLOOKUP(A20,Einzelkomponenten!A:B,2,FALSE))</f>
        <v>Agencourt RNAClean XP  - 40ml</v>
      </c>
      <c r="C20" s="18" t="str">
        <f>IF(A20="","",VLOOKUP(A20,Einzelkomponenten!A:K,3,FALSE))</f>
        <v>Beckman Coulter</v>
      </c>
      <c r="D20" s="19">
        <f>IF(A20="","",VLOOKUP(A20,Einzelkomponenten!A:K,9,FALSE))</f>
        <v>772.83</v>
      </c>
      <c r="E20" s="19">
        <f>IF(A20="","",VLOOKUP(A20,Einzelkomponenten!A:K,10,FALSE))</f>
        <v>919.66769999999997</v>
      </c>
      <c r="F20" s="20">
        <f>IF(A20="","",VLOOKUP(A20,Einzelkomponenten!A:K,11,FALSE))</f>
        <v>200</v>
      </c>
      <c r="G20" s="11">
        <v>1.3</v>
      </c>
      <c r="H20" s="19">
        <f t="shared" si="4"/>
        <v>5.0233950000000007</v>
      </c>
      <c r="I20" s="30">
        <f t="shared" si="5"/>
        <v>5.9778400500000002</v>
      </c>
      <c r="J20" s="51"/>
      <c r="K20" s="51"/>
    </row>
    <row r="21" spans="1:11" ht="12.75" customHeight="1" x14ac:dyDescent="0.2">
      <c r="A21" s="28" t="s">
        <v>53</v>
      </c>
      <c r="B21" s="18" t="str">
        <f>IF(A21="","",VLOOKUP(A21,Einzelkomponenten!A:B,2,FALSE))</f>
        <v>High Sensitivity DNA Assay</v>
      </c>
      <c r="C21" s="18" t="str">
        <f>IF(A21="","",VLOOKUP(A21,Einzelkomponenten!A:K,3,FALSE))</f>
        <v>Agilent</v>
      </c>
      <c r="D21" s="19">
        <f>IF(A21="","",VLOOKUP(A21,Einzelkomponenten!A:K,9,FALSE))</f>
        <v>385.27499999999998</v>
      </c>
      <c r="E21" s="19">
        <f>IF(A21="","",VLOOKUP(A21,Einzelkomponenten!A:K,10,FALSE))</f>
        <v>458.47724999999997</v>
      </c>
      <c r="F21" s="20">
        <f>IF(A21="","",VLOOKUP(A21,Einzelkomponenten!A:K,11,FALSE))</f>
        <v>110</v>
      </c>
      <c r="G21" s="11">
        <v>1.3</v>
      </c>
      <c r="H21" s="19">
        <f t="shared" si="4"/>
        <v>4.5532500000000002</v>
      </c>
      <c r="I21" s="30">
        <f t="shared" si="5"/>
        <v>5.4183674999999996</v>
      </c>
      <c r="J21" s="51"/>
      <c r="K21" s="51"/>
    </row>
    <row r="22" spans="1:11" x14ac:dyDescent="0.2">
      <c r="A22" s="28" t="s">
        <v>15</v>
      </c>
      <c r="B22" s="18" t="str">
        <f>IF(A22="","",VLOOKUP(A22,Einzelkomponenten!A:B,2,FALSE))</f>
        <v>Pauschale für Einwegmaterial (Spitzen, Tubes, Handschuhe,...)</v>
      </c>
      <c r="C22" s="18">
        <f>IF(A22="","",VLOOKUP(A22,Einzelkomponenten!A:K,3,FALSE))</f>
        <v>0</v>
      </c>
      <c r="D22" s="19">
        <f>IF(A22="","",VLOOKUP(A22,Einzelkomponenten!A:K,9,FALSE))</f>
        <v>2.5</v>
      </c>
      <c r="E22" s="19">
        <f>IF(A22="","",VLOOKUP(A22,Einzelkomponenten!A:K,10,FALSE))</f>
        <v>2.9749999999999996</v>
      </c>
      <c r="F22" s="20">
        <f>IF(A22="","",VLOOKUP(A22,Einzelkomponenten!A:K,11,FALSE))</f>
        <v>1</v>
      </c>
      <c r="G22" s="11">
        <v>1.3</v>
      </c>
      <c r="H22" s="19">
        <f t="shared" si="4"/>
        <v>3.25</v>
      </c>
      <c r="I22" s="30">
        <f t="shared" si="5"/>
        <v>3.8674999999999997</v>
      </c>
      <c r="J22" s="51"/>
      <c r="K22" s="51"/>
    </row>
    <row r="23" spans="1:11" ht="45" customHeight="1" x14ac:dyDescent="0.2">
      <c r="A23" s="39" t="s">
        <v>79</v>
      </c>
      <c r="B23" s="40" t="s">
        <v>127</v>
      </c>
      <c r="C23" s="83" t="s">
        <v>132</v>
      </c>
      <c r="D23" s="84"/>
      <c r="E23" s="84"/>
      <c r="F23" s="84"/>
      <c r="G23" s="85"/>
      <c r="H23" s="41">
        <f>SUM(H15:H22)</f>
        <v>224.27267416666663</v>
      </c>
      <c r="I23" s="42">
        <f>SUM(I15:I22)</f>
        <v>266.88448225833332</v>
      </c>
      <c r="J23" s="51">
        <f>'Produktauswahl und Kalkulation'!$C$7</f>
        <v>12</v>
      </c>
      <c r="K23" s="51">
        <v>130</v>
      </c>
    </row>
    <row r="24" spans="1:11" ht="45" customHeight="1" thickBot="1" x14ac:dyDescent="0.25">
      <c r="A24" s="31" t="s">
        <v>80</v>
      </c>
      <c r="B24" s="32" t="s">
        <v>128</v>
      </c>
      <c r="C24" s="80" t="s">
        <v>133</v>
      </c>
      <c r="D24" s="81"/>
      <c r="E24" s="81"/>
      <c r="F24" s="81"/>
      <c r="G24" s="82"/>
      <c r="H24" s="33">
        <f>SUM(H14,H16:H22)</f>
        <v>372.57559083333337</v>
      </c>
      <c r="I24" s="34">
        <f>SUM(I14,I16:I22)</f>
        <v>443.36495309166668</v>
      </c>
      <c r="J24" s="51">
        <f>'Produktauswahl und Kalkulation'!$C$7</f>
        <v>12</v>
      </c>
      <c r="K24" s="51">
        <v>400</v>
      </c>
    </row>
    <row r="25" spans="1:11" ht="30" customHeight="1" thickBot="1" x14ac:dyDescent="0.25">
      <c r="A25" s="35"/>
      <c r="B25" s="35"/>
      <c r="C25" s="35"/>
      <c r="D25" s="36"/>
      <c r="E25" s="36"/>
      <c r="F25" s="37"/>
      <c r="G25" s="17"/>
      <c r="H25" s="17"/>
      <c r="I25" s="17"/>
      <c r="J25" s="51"/>
      <c r="K25" s="51"/>
    </row>
    <row r="26" spans="1:11" ht="60" customHeight="1" x14ac:dyDescent="0.2">
      <c r="A26" s="24" t="str">
        <f>$A$1</f>
        <v>RCUT Bestell-ID</v>
      </c>
      <c r="B26" s="25" t="str">
        <f>$B$1</f>
        <v>Produktname</v>
      </c>
      <c r="C26" s="25" t="str">
        <f t="shared" ref="C26:I26" si="6">C$1</f>
        <v>Firma</v>
      </c>
      <c r="D26" s="26" t="str">
        <f t="shared" si="6"/>
        <v>Nettopreis (inkl. Rabatt)</v>
      </c>
      <c r="E26" s="26" t="str">
        <f t="shared" si="6"/>
        <v>Bruttopreis (inkl. Rabatt)</v>
      </c>
      <c r="F26" s="26" t="str">
        <f t="shared" si="6"/>
        <v>Kit Inhalt (Stückzahl)</v>
      </c>
      <c r="G26" s="26" t="str">
        <f t="shared" si="6"/>
        <v>pro Produkt benötigte Einheiten</v>
      </c>
      <c r="H26" s="26" t="str">
        <f t="shared" si="6"/>
        <v>Nettokosten pro Produkt (Euro)</v>
      </c>
      <c r="I26" s="27" t="str">
        <f t="shared" si="6"/>
        <v>Bruttokosten pro Produkt (Euro)</v>
      </c>
      <c r="J26" s="51"/>
      <c r="K26" s="51"/>
    </row>
    <row r="27" spans="1:11" x14ac:dyDescent="0.2">
      <c r="A27" s="28" t="s">
        <v>66</v>
      </c>
      <c r="B27" s="18" t="str">
        <f>IF(A27="","",VLOOKUP(A27,Einzelkomponenten!A:B,2,FALSE))</f>
        <v>NextSeq 500 High Output Kit v2 (2x150 cycles 400M cluster)</v>
      </c>
      <c r="C27" s="18" t="str">
        <f>IF(A27="","",VLOOKUP(A27,Einzelkomponenten!A:K,3,FALSE))</f>
        <v>Illumina</v>
      </c>
      <c r="D27" s="19">
        <f>IF(A27="","",VLOOKUP(A27,Einzelkomponenten!A:K,9,FALSE))</f>
        <v>3582.45</v>
      </c>
      <c r="E27" s="19">
        <f>IF(A27="","",VLOOKUP(A27,Einzelkomponenten!A:K,10,FALSE))</f>
        <v>4263.1154999999999</v>
      </c>
      <c r="F27" s="20">
        <f>IF(A27="","",VLOOKUP(A27,Einzelkomponenten!A:K,11,FALSE))</f>
        <v>1</v>
      </c>
      <c r="G27" s="11">
        <f>1.3*1/'Produktauswahl und Kalkulation'!$C$7</f>
        <v>0.10833333333333334</v>
      </c>
      <c r="H27" s="19">
        <f t="shared" ref="H27:H35" si="7">IF(A27="","",(D27/F27)*G27)</f>
        <v>388.09875</v>
      </c>
      <c r="I27" s="29">
        <f t="shared" ref="I27:I35" si="8">IF(A27="","",(E27/F27)*G27)</f>
        <v>461.8375125</v>
      </c>
      <c r="J27" s="51"/>
      <c r="K27" s="51"/>
    </row>
    <row r="28" spans="1:11" x14ac:dyDescent="0.2">
      <c r="A28" s="28" t="s">
        <v>61</v>
      </c>
      <c r="B28" s="18" t="str">
        <f>IF(A28="","",VLOOKUP(A28,Einzelkomponenten!A:B,2,FALSE))</f>
        <v>NextSeq 500 Mid Output Kit v2 (2x150 cycles 130M cluster)</v>
      </c>
      <c r="C28" s="18" t="str">
        <f>IF(A28="","",VLOOKUP(A28,Einzelkomponenten!A:K,3,FALSE))</f>
        <v>Illumina</v>
      </c>
      <c r="D28" s="19">
        <f>IF(A28="","",VLOOKUP(A28,Einzelkomponenten!A:K,9,FALSE))</f>
        <v>1390.8</v>
      </c>
      <c r="E28" s="19">
        <f>IF(A28="","",VLOOKUP(A28,Einzelkomponenten!A:K,10,FALSE))</f>
        <v>1655.0519999999999</v>
      </c>
      <c r="F28" s="20">
        <f>IF(A28="","",VLOOKUP(A28,Einzelkomponenten!A:K,11,FALSE))</f>
        <v>1</v>
      </c>
      <c r="G28" s="11">
        <f>1.3*1/'Produktauswahl und Kalkulation'!$C$7</f>
        <v>0.10833333333333334</v>
      </c>
      <c r="H28" s="19">
        <f>IF(A28="","",(D28/F28)*G28)</f>
        <v>150.66999999999999</v>
      </c>
      <c r="I28" s="30">
        <f>IF(A28="","",(E28/F28)*G28)</f>
        <v>179.29730000000001</v>
      </c>
      <c r="J28" s="51"/>
      <c r="K28" s="51"/>
    </row>
    <row r="29" spans="1:11" ht="12.75" customHeight="1" x14ac:dyDescent="0.2">
      <c r="A29" s="28" t="s">
        <v>36</v>
      </c>
      <c r="B29" s="18" t="str">
        <f>IF(A29="","",VLOOKUP(A29,Einzelkomponenten!A:B,2,FALSE))</f>
        <v>NEBNext® Ultra Directional RNA Library Prep Kit for Illumina, 24 rxns</v>
      </c>
      <c r="C29" s="18" t="str">
        <f>IF(A29="","",VLOOKUP(A29,Einzelkomponenten!A:K,3,FALSE))</f>
        <v>NEB</v>
      </c>
      <c r="D29" s="19">
        <f>IF(A29="","",VLOOKUP(A29,Einzelkomponenten!A:K,9,FALSE))</f>
        <v>981.75</v>
      </c>
      <c r="E29" s="19">
        <f>IF(A29="","",VLOOKUP(A29,Einzelkomponenten!A:K,10,FALSE))</f>
        <v>1168.2825</v>
      </c>
      <c r="F29" s="20">
        <f>IF(A29="","",VLOOKUP(A29,Einzelkomponenten!A:K,11,FALSE))</f>
        <v>24</v>
      </c>
      <c r="G29" s="11">
        <v>1.3</v>
      </c>
      <c r="H29" s="19">
        <f t="shared" si="7"/>
        <v>53.178125000000001</v>
      </c>
      <c r="I29" s="30">
        <f t="shared" si="8"/>
        <v>63.281968750000004</v>
      </c>
      <c r="J29" s="51"/>
      <c r="K29" s="51"/>
    </row>
    <row r="30" spans="1:11" x14ac:dyDescent="0.2">
      <c r="A30" s="28" t="s">
        <v>29</v>
      </c>
      <c r="B30" s="18" t="str">
        <f>IF(A30="","",VLOOKUP(A30,Einzelkomponenten!A:B,2,FALSE))</f>
        <v>NEBNext® rRNA Depletion Kit (Human/Mouse/Rat), 24 rxns</v>
      </c>
      <c r="C30" s="18" t="str">
        <f>IF(A30="","",VLOOKUP(A30,Einzelkomponenten!A:K,3,FALSE))</f>
        <v>NEB</v>
      </c>
      <c r="D30" s="19">
        <f>IF(A30="","",VLOOKUP(A30,Einzelkomponenten!A:K,9,FALSE))</f>
        <v>1020</v>
      </c>
      <c r="E30" s="19">
        <f>IF(A30="","",VLOOKUP(A30,Einzelkomponenten!A:K,10,FALSE))</f>
        <v>1213.8</v>
      </c>
      <c r="F30" s="20">
        <f>IF(A30="","",VLOOKUP(A30,Einzelkomponenten!A:K,11,FALSE))</f>
        <v>24</v>
      </c>
      <c r="G30" s="11">
        <v>1.3</v>
      </c>
      <c r="H30" s="19">
        <f t="shared" si="7"/>
        <v>55.25</v>
      </c>
      <c r="I30" s="30">
        <f t="shared" si="8"/>
        <v>65.747500000000002</v>
      </c>
      <c r="J30" s="51"/>
      <c r="K30" s="51"/>
    </row>
    <row r="31" spans="1:11" x14ac:dyDescent="0.2">
      <c r="A31" s="28" t="s">
        <v>45</v>
      </c>
      <c r="B31" s="18" t="str">
        <f>IF(A31="","",VLOOKUP(A31,Einzelkomponenten!A:B,2,FALSE))</f>
        <v>Library Quantification Kit - 500 Rxns</v>
      </c>
      <c r="C31" s="18" t="str">
        <f>IF(A31="","",VLOOKUP(A31,Einzelkomponenten!A:K,3,FALSE))</f>
        <v>Takara</v>
      </c>
      <c r="D31" s="19">
        <f>IF(A31="","",VLOOKUP(A31,Einzelkomponenten!A:K,9,FALSE))</f>
        <v>517.5</v>
      </c>
      <c r="E31" s="19">
        <f>IF(A31="","",VLOOKUP(A31,Einzelkomponenten!A:K,10,FALSE))</f>
        <v>615.82499999999993</v>
      </c>
      <c r="F31" s="20">
        <f>IF(A31="","",VLOOKUP(A31,Einzelkomponenten!A:K,11,FALSE))</f>
        <v>500</v>
      </c>
      <c r="G31" s="11">
        <v>1.3</v>
      </c>
      <c r="H31" s="19">
        <f t="shared" si="7"/>
        <v>1.3454999999999999</v>
      </c>
      <c r="I31" s="30">
        <f t="shared" si="8"/>
        <v>1.601145</v>
      </c>
      <c r="J31" s="51"/>
      <c r="K31" s="51"/>
    </row>
    <row r="32" spans="1:11" x14ac:dyDescent="0.2">
      <c r="A32" s="28" t="s">
        <v>50</v>
      </c>
      <c r="B32" s="18" t="str">
        <f>IF(A32="","",VLOOKUP(A32,Einzelkomponenten!A:B,2,FALSE))</f>
        <v>Agencourt AMPure XP - 60ml</v>
      </c>
      <c r="C32" s="18" t="str">
        <f>IF(A32="","",VLOOKUP(A32,Einzelkomponenten!A:K,3,FALSE))</f>
        <v>Beckman Coulter</v>
      </c>
      <c r="D32" s="19">
        <f>IF(A32="","",VLOOKUP(A32,Einzelkomponenten!A:K,9,FALSE))</f>
        <v>683.14499999999998</v>
      </c>
      <c r="E32" s="19">
        <f>IF(A32="","",VLOOKUP(A32,Einzelkomponenten!A:K,10,FALSE))</f>
        <v>812.94254999999998</v>
      </c>
      <c r="F32" s="20">
        <f>IF(A32="","",VLOOKUP(A32,Einzelkomponenten!A:K,11,FALSE))</f>
        <v>120</v>
      </c>
      <c r="G32" s="11">
        <v>1.3</v>
      </c>
      <c r="H32" s="19">
        <f t="shared" si="7"/>
        <v>7.4007375</v>
      </c>
      <c r="I32" s="30">
        <f t="shared" si="8"/>
        <v>8.8068776250000003</v>
      </c>
      <c r="J32" s="51"/>
      <c r="K32" s="51"/>
    </row>
    <row r="33" spans="1:11" x14ac:dyDescent="0.2">
      <c r="A33" s="28" t="s">
        <v>25</v>
      </c>
      <c r="B33" s="18" t="str">
        <f>IF(A33="","",VLOOKUP(A33,Einzelkomponenten!A:B,2,FALSE))</f>
        <v>Agencourt RNAClean XP  - 40ml</v>
      </c>
      <c r="C33" s="18" t="str">
        <f>IF(A33="","",VLOOKUP(A33,Einzelkomponenten!A:K,3,FALSE))</f>
        <v>Beckman Coulter</v>
      </c>
      <c r="D33" s="19">
        <f>IF(A33="","",VLOOKUP(A33,Einzelkomponenten!A:K,9,FALSE))</f>
        <v>772.83</v>
      </c>
      <c r="E33" s="19">
        <f>IF(A33="","",VLOOKUP(A33,Einzelkomponenten!A:K,10,FALSE))</f>
        <v>919.66769999999997</v>
      </c>
      <c r="F33" s="20">
        <f>IF(A33="","",VLOOKUP(A33,Einzelkomponenten!A:K,11,FALSE))</f>
        <v>200</v>
      </c>
      <c r="G33" s="11">
        <v>1.3</v>
      </c>
      <c r="H33" s="19">
        <f t="shared" si="7"/>
        <v>5.0233950000000007</v>
      </c>
      <c r="I33" s="30">
        <f t="shared" si="8"/>
        <v>5.9778400500000002</v>
      </c>
      <c r="J33" s="51"/>
      <c r="K33" s="51"/>
    </row>
    <row r="34" spans="1:11" x14ac:dyDescent="0.2">
      <c r="A34" s="28" t="s">
        <v>53</v>
      </c>
      <c r="B34" s="18" t="str">
        <f>IF(A34="","",VLOOKUP(A34,Einzelkomponenten!A:B,2,FALSE))</f>
        <v>High Sensitivity DNA Assay</v>
      </c>
      <c r="C34" s="18" t="str">
        <f>IF(A34="","",VLOOKUP(A34,Einzelkomponenten!A:K,3,FALSE))</f>
        <v>Agilent</v>
      </c>
      <c r="D34" s="19">
        <f>IF(A34="","",VLOOKUP(A34,Einzelkomponenten!A:K,9,FALSE))</f>
        <v>385.27499999999998</v>
      </c>
      <c r="E34" s="19">
        <f>IF(A34="","",VLOOKUP(A34,Einzelkomponenten!A:K,10,FALSE))</f>
        <v>458.47724999999997</v>
      </c>
      <c r="F34" s="20">
        <f>IF(A34="","",VLOOKUP(A34,Einzelkomponenten!A:K,11,FALSE))</f>
        <v>110</v>
      </c>
      <c r="G34" s="11">
        <v>1.3</v>
      </c>
      <c r="H34" s="19">
        <f t="shared" si="7"/>
        <v>4.5532500000000002</v>
      </c>
      <c r="I34" s="30">
        <f t="shared" si="8"/>
        <v>5.4183674999999996</v>
      </c>
      <c r="J34" s="51"/>
      <c r="K34" s="51"/>
    </row>
    <row r="35" spans="1:11" x14ac:dyDescent="0.2">
      <c r="A35" s="43" t="s">
        <v>15</v>
      </c>
      <c r="B35" s="44" t="str">
        <f>IF(A35="","",VLOOKUP(A35,Einzelkomponenten!A:B,2,FALSE))</f>
        <v>Pauschale für Einwegmaterial (Spitzen, Tubes, Handschuhe,...)</v>
      </c>
      <c r="C35" s="44">
        <f>IF(A35="","",VLOOKUP(A35,Einzelkomponenten!A:K,3,FALSE))</f>
        <v>0</v>
      </c>
      <c r="D35" s="45">
        <f>IF(A35="","",VLOOKUP(A35,Einzelkomponenten!A:K,9,FALSE))</f>
        <v>2.5</v>
      </c>
      <c r="E35" s="45">
        <f>IF(A35="","",VLOOKUP(A35,Einzelkomponenten!A:K,10,FALSE))</f>
        <v>2.9749999999999996</v>
      </c>
      <c r="F35" s="46">
        <f>IF(A35="","",VLOOKUP(A35,Einzelkomponenten!A:K,11,FALSE))</f>
        <v>1</v>
      </c>
      <c r="G35" s="47">
        <v>1.3</v>
      </c>
      <c r="H35" s="45">
        <f t="shared" si="7"/>
        <v>3.25</v>
      </c>
      <c r="I35" s="48">
        <f t="shared" si="8"/>
        <v>3.8674999999999997</v>
      </c>
      <c r="J35" s="51"/>
      <c r="K35" s="51"/>
    </row>
    <row r="36" spans="1:11" ht="45" customHeight="1" x14ac:dyDescent="0.2">
      <c r="A36" s="39" t="s">
        <v>81</v>
      </c>
      <c r="B36" s="40" t="s">
        <v>129</v>
      </c>
      <c r="C36" s="83" t="s">
        <v>134</v>
      </c>
      <c r="D36" s="84"/>
      <c r="E36" s="84"/>
      <c r="F36" s="84"/>
      <c r="G36" s="85"/>
      <c r="H36" s="41">
        <f>SUM(H28:H35)</f>
        <v>280.67100749999997</v>
      </c>
      <c r="I36" s="42">
        <f>SUM(I28:I35)</f>
        <v>333.99849892500004</v>
      </c>
      <c r="J36" s="51">
        <f>'Produktauswahl und Kalkulation'!$C$7</f>
        <v>12</v>
      </c>
      <c r="K36" s="51">
        <v>130</v>
      </c>
    </row>
    <row r="37" spans="1:11" ht="45" customHeight="1" thickBot="1" x14ac:dyDescent="0.25">
      <c r="A37" s="31" t="s">
        <v>82</v>
      </c>
      <c r="B37" s="32" t="s">
        <v>130</v>
      </c>
      <c r="C37" s="80" t="s">
        <v>136</v>
      </c>
      <c r="D37" s="81"/>
      <c r="E37" s="81"/>
      <c r="F37" s="81"/>
      <c r="G37" s="82"/>
      <c r="H37" s="33">
        <f>SUM(H27,H29:H35)</f>
        <v>518.09975750000001</v>
      </c>
      <c r="I37" s="34">
        <f>SUM(I27,I29:I35)</f>
        <v>616.53871142499997</v>
      </c>
      <c r="J37" s="51">
        <f>'Produktauswahl und Kalkulation'!$C$7</f>
        <v>12</v>
      </c>
      <c r="K37" s="51">
        <v>400</v>
      </c>
    </row>
    <row r="38" spans="1:11" ht="30" customHeight="1" thickBot="1" x14ac:dyDescent="0.25">
      <c r="A38" s="35"/>
      <c r="B38" s="35"/>
      <c r="C38" s="35"/>
      <c r="D38" s="36"/>
      <c r="E38" s="36"/>
      <c r="F38" s="37"/>
      <c r="G38" s="17"/>
      <c r="H38" s="17"/>
      <c r="I38" s="17"/>
      <c r="J38" s="51"/>
      <c r="K38" s="51"/>
    </row>
    <row r="39" spans="1:11" ht="60" customHeight="1" x14ac:dyDescent="0.2">
      <c r="A39" s="24" t="str">
        <f>$A$1</f>
        <v>RCUT Bestell-ID</v>
      </c>
      <c r="B39" s="25" t="str">
        <f>$B$1</f>
        <v>Produktname</v>
      </c>
      <c r="C39" s="25" t="str">
        <f t="shared" ref="C39:I39" si="9">C$1</f>
        <v>Firma</v>
      </c>
      <c r="D39" s="26" t="str">
        <f t="shared" si="9"/>
        <v>Nettopreis (inkl. Rabatt)</v>
      </c>
      <c r="E39" s="26" t="str">
        <f t="shared" si="9"/>
        <v>Bruttopreis (inkl. Rabatt)</v>
      </c>
      <c r="F39" s="26" t="str">
        <f t="shared" si="9"/>
        <v>Kit Inhalt (Stückzahl)</v>
      </c>
      <c r="G39" s="26" t="str">
        <f t="shared" si="9"/>
        <v>pro Produkt benötigte Einheiten</v>
      </c>
      <c r="H39" s="26" t="str">
        <f t="shared" si="9"/>
        <v>Nettokosten pro Produkt (Euro)</v>
      </c>
      <c r="I39" s="27" t="str">
        <f t="shared" si="9"/>
        <v>Bruttokosten pro Produkt (Euro)</v>
      </c>
      <c r="J39" s="51"/>
      <c r="K39" s="51"/>
    </row>
    <row r="40" spans="1:11" x14ac:dyDescent="0.2">
      <c r="A40" s="28" t="s">
        <v>39</v>
      </c>
      <c r="B40" s="18" t="str">
        <f>IF(A40="","",VLOOKUP(A40,Einzelkomponenten!A:B,2,FALSE))</f>
        <v>NextSeq 500/550 High Output Kit v2 (1x75 cycles 400M cluster)</v>
      </c>
      <c r="C40" s="18" t="str">
        <f>IF(A40="","",VLOOKUP(A40,Einzelkomponenten!A:K,3,FALSE))</f>
        <v>Illumina</v>
      </c>
      <c r="D40" s="19">
        <f>IF(A40="","",VLOOKUP(A40,Einzelkomponenten!A:K,9,FALSE))</f>
        <v>1165.6500000000001</v>
      </c>
      <c r="E40" s="19">
        <f>IF(A40="","",VLOOKUP(A40,Einzelkomponenten!A:K,10,FALSE))</f>
        <v>1387.1235000000001</v>
      </c>
      <c r="F40" s="20">
        <f>IF(A40="","",VLOOKUP(A40,Einzelkomponenten!A:K,11,FALSE))</f>
        <v>1</v>
      </c>
      <c r="G40" s="11">
        <f>1.3*1/'Produktauswahl und Kalkulation'!$C$7</f>
        <v>0.10833333333333334</v>
      </c>
      <c r="H40" s="19">
        <f t="shared" ref="H40:H45" si="10">IF(A40="","",(D40/F40)*G40)</f>
        <v>126.27875000000002</v>
      </c>
      <c r="I40" s="29">
        <f t="shared" ref="I40:I45" si="11">IF(A40="","",(E40/F40)*G40)</f>
        <v>150.27171250000004</v>
      </c>
      <c r="J40" s="51"/>
      <c r="K40" s="51"/>
    </row>
    <row r="41" spans="1:11" x14ac:dyDescent="0.2">
      <c r="A41" s="28" t="s">
        <v>42</v>
      </c>
      <c r="B41" s="18" t="str">
        <f>IF(A41="","",VLOOKUP(A41,Einzelkomponenten!A:B,2,FALSE))</f>
        <v>SMARTer Stranded Tot. RNA-Seq Kit 48rxns</v>
      </c>
      <c r="C41" s="18" t="str">
        <f>IF(A41="","",VLOOKUP(A41,Einzelkomponenten!A:K,3,FALSE))</f>
        <v>Takara</v>
      </c>
      <c r="D41" s="19">
        <f>IF(A41="","",VLOOKUP(A41,Einzelkomponenten!A:K,9,FALSE))</f>
        <v>3550.45</v>
      </c>
      <c r="E41" s="19">
        <f>IF(A41="","",VLOOKUP(A41,Einzelkomponenten!A:K,10,FALSE))</f>
        <v>4225.0355</v>
      </c>
      <c r="F41" s="20">
        <f>IF(A41="","",VLOOKUP(A41,Einzelkomponenten!A:K,11,FALSE))</f>
        <v>48</v>
      </c>
      <c r="G41" s="11">
        <v>1.3</v>
      </c>
      <c r="H41" s="19">
        <f t="shared" si="10"/>
        <v>96.158020833333339</v>
      </c>
      <c r="I41" s="30">
        <f t="shared" si="11"/>
        <v>114.42804479166668</v>
      </c>
      <c r="J41" s="51"/>
      <c r="K41" s="51"/>
    </row>
    <row r="42" spans="1:11" x14ac:dyDescent="0.2">
      <c r="A42" s="28" t="s">
        <v>45</v>
      </c>
      <c r="B42" s="18" t="str">
        <f>IF(A42="","",VLOOKUP(A42,Einzelkomponenten!A:B,2,FALSE))</f>
        <v>Library Quantification Kit - 500 Rxns</v>
      </c>
      <c r="C42" s="18" t="str">
        <f>IF(A42="","",VLOOKUP(A42,Einzelkomponenten!A:K,3,FALSE))</f>
        <v>Takara</v>
      </c>
      <c r="D42" s="19">
        <f>IF(A42="","",VLOOKUP(A42,Einzelkomponenten!A:K,9,FALSE))</f>
        <v>517.5</v>
      </c>
      <c r="E42" s="19">
        <f>IF(A42="","",VLOOKUP(A42,Einzelkomponenten!A:K,10,FALSE))</f>
        <v>615.82499999999993</v>
      </c>
      <c r="F42" s="20">
        <f>IF(A42="","",VLOOKUP(A42,Einzelkomponenten!A:K,11,FALSE))</f>
        <v>500</v>
      </c>
      <c r="G42" s="11">
        <v>1.3</v>
      </c>
      <c r="H42" s="19">
        <f t="shared" si="10"/>
        <v>1.3454999999999999</v>
      </c>
      <c r="I42" s="30">
        <f t="shared" si="11"/>
        <v>1.601145</v>
      </c>
      <c r="J42" s="51"/>
      <c r="K42" s="51"/>
    </row>
    <row r="43" spans="1:11" x14ac:dyDescent="0.2">
      <c r="A43" s="28" t="s">
        <v>50</v>
      </c>
      <c r="B43" s="18" t="str">
        <f>IF(A43="","",VLOOKUP(A43,Einzelkomponenten!A:B,2,FALSE))</f>
        <v>Agencourt AMPure XP - 60ml</v>
      </c>
      <c r="C43" s="18" t="str">
        <f>IF(A43="","",VLOOKUP(A43,Einzelkomponenten!A:K,3,FALSE))</f>
        <v>Beckman Coulter</v>
      </c>
      <c r="D43" s="19">
        <f>IF(A43="","",VLOOKUP(A43,Einzelkomponenten!A:K,9,FALSE))</f>
        <v>683.14499999999998</v>
      </c>
      <c r="E43" s="19">
        <f>IF(A43="","",VLOOKUP(A43,Einzelkomponenten!A:K,10,FALSE))</f>
        <v>812.94254999999998</v>
      </c>
      <c r="F43" s="20">
        <f>IF(A43="","",VLOOKUP(A43,Einzelkomponenten!A:K,11,FALSE))</f>
        <v>120</v>
      </c>
      <c r="G43" s="11">
        <v>1.3</v>
      </c>
      <c r="H43" s="19">
        <f t="shared" si="10"/>
        <v>7.4007375</v>
      </c>
      <c r="I43" s="30">
        <f t="shared" si="11"/>
        <v>8.8068776250000003</v>
      </c>
      <c r="J43" s="51"/>
      <c r="K43" s="51"/>
    </row>
    <row r="44" spans="1:11" x14ac:dyDescent="0.2">
      <c r="A44" s="28" t="s">
        <v>53</v>
      </c>
      <c r="B44" s="18" t="str">
        <f>IF(A44="","",VLOOKUP(A44,Einzelkomponenten!A:B,2,FALSE))</f>
        <v>High Sensitivity DNA Assay</v>
      </c>
      <c r="C44" s="18" t="str">
        <f>IF(A44="","",VLOOKUP(A44,Einzelkomponenten!A:K,3,FALSE))</f>
        <v>Agilent</v>
      </c>
      <c r="D44" s="19">
        <f>IF(A44="","",VLOOKUP(A44,Einzelkomponenten!A:K,9,FALSE))</f>
        <v>385.27499999999998</v>
      </c>
      <c r="E44" s="19">
        <f>IF(A44="","",VLOOKUP(A44,Einzelkomponenten!A:K,10,FALSE))</f>
        <v>458.47724999999997</v>
      </c>
      <c r="F44" s="20">
        <f>IF(A44="","",VLOOKUP(A44,Einzelkomponenten!A:K,11,FALSE))</f>
        <v>110</v>
      </c>
      <c r="G44" s="11">
        <v>1.3</v>
      </c>
      <c r="H44" s="19">
        <f t="shared" si="10"/>
        <v>4.5532500000000002</v>
      </c>
      <c r="I44" s="30">
        <f t="shared" si="11"/>
        <v>5.4183674999999996</v>
      </c>
      <c r="J44" s="51"/>
      <c r="K44" s="51"/>
    </row>
    <row r="45" spans="1:11" x14ac:dyDescent="0.2">
      <c r="A45" s="43" t="s">
        <v>15</v>
      </c>
      <c r="B45" s="44" t="str">
        <f>IF(A45="","",VLOOKUP(A45,Einzelkomponenten!A:B,2,FALSE))</f>
        <v>Pauschale für Einwegmaterial (Spitzen, Tubes, Handschuhe,...)</v>
      </c>
      <c r="C45" s="44">
        <f>IF(A45="","",VLOOKUP(A45,Einzelkomponenten!A:K,3,FALSE))</f>
        <v>0</v>
      </c>
      <c r="D45" s="45">
        <f>IF(A45="","",VLOOKUP(A45,Einzelkomponenten!A:K,9,FALSE))</f>
        <v>2.5</v>
      </c>
      <c r="E45" s="45">
        <f>IF(A45="","",VLOOKUP(A45,Einzelkomponenten!A:K,10,FALSE))</f>
        <v>2.9749999999999996</v>
      </c>
      <c r="F45" s="46">
        <f>IF(A45="","",VLOOKUP(A45,Einzelkomponenten!A:K,11,FALSE))</f>
        <v>1</v>
      </c>
      <c r="G45" s="47">
        <v>1.3</v>
      </c>
      <c r="H45" s="45">
        <f t="shared" si="10"/>
        <v>3.25</v>
      </c>
      <c r="I45" s="48">
        <f t="shared" si="11"/>
        <v>3.8674999999999997</v>
      </c>
      <c r="J45" s="51"/>
      <c r="K45" s="51"/>
    </row>
    <row r="46" spans="1:11" ht="58.5" customHeight="1" thickBot="1" x14ac:dyDescent="0.25">
      <c r="A46" s="31" t="s">
        <v>83</v>
      </c>
      <c r="B46" s="32" t="s">
        <v>131</v>
      </c>
      <c r="C46" s="80" t="s">
        <v>137</v>
      </c>
      <c r="D46" s="81"/>
      <c r="E46" s="81"/>
      <c r="F46" s="81"/>
      <c r="G46" s="82"/>
      <c r="H46" s="33">
        <f>SUM(H40:H45)</f>
        <v>238.98625833333332</v>
      </c>
      <c r="I46" s="34">
        <f>SUM(I40:I45)</f>
        <v>284.39364741666674</v>
      </c>
      <c r="J46" s="51">
        <f>'Produktauswahl und Kalkulation'!$C$7</f>
        <v>12</v>
      </c>
      <c r="K46" s="51">
        <v>400</v>
      </c>
    </row>
    <row r="47" spans="1:11" ht="30" customHeight="1" thickBot="1" x14ac:dyDescent="0.25">
      <c r="A47" s="35"/>
      <c r="B47" s="35"/>
      <c r="C47" s="35"/>
      <c r="D47" s="36"/>
      <c r="E47" s="36"/>
      <c r="F47" s="37"/>
      <c r="G47" s="17"/>
      <c r="H47" s="17"/>
      <c r="I47" s="17"/>
      <c r="J47" s="51"/>
      <c r="K47" s="51"/>
    </row>
    <row r="48" spans="1:11" ht="60" customHeight="1" x14ac:dyDescent="0.2">
      <c r="A48" s="24" t="str">
        <f>$A$1</f>
        <v>RCUT Bestell-ID</v>
      </c>
      <c r="B48" s="25" t="str">
        <f>$B$1</f>
        <v>Produktname</v>
      </c>
      <c r="C48" s="25" t="str">
        <f t="shared" ref="C48:I48" si="12">C$1</f>
        <v>Firma</v>
      </c>
      <c r="D48" s="26" t="str">
        <f t="shared" si="12"/>
        <v>Nettopreis (inkl. Rabatt)</v>
      </c>
      <c r="E48" s="26" t="str">
        <f t="shared" si="12"/>
        <v>Bruttopreis (inkl. Rabatt)</v>
      </c>
      <c r="F48" s="26" t="str">
        <f t="shared" si="12"/>
        <v>Kit Inhalt (Stückzahl)</v>
      </c>
      <c r="G48" s="26" t="str">
        <f t="shared" si="12"/>
        <v>pro Produkt benötigte Einheiten</v>
      </c>
      <c r="H48" s="26" t="str">
        <f t="shared" si="12"/>
        <v>Nettokosten pro Produkt (Euro)</v>
      </c>
      <c r="I48" s="27" t="str">
        <f t="shared" si="12"/>
        <v>Bruttokosten pro Produkt (Euro)</v>
      </c>
      <c r="J48" s="51"/>
      <c r="K48" s="51"/>
    </row>
    <row r="49" spans="1:11" x14ac:dyDescent="0.2">
      <c r="A49" s="28" t="s">
        <v>63</v>
      </c>
      <c r="B49" s="18" t="str">
        <f>IF(A49="","",VLOOKUP(A49,Einzelkomponenten!A:B,2,FALSE))</f>
        <v>NextSeq 500 High Output Kit v2 (2x75 cycles 400M cluster)</v>
      </c>
      <c r="C49" s="18" t="str">
        <f>IF(A49="","",VLOOKUP(A49,Einzelkomponenten!A:K,3,FALSE))</f>
        <v>Illumina</v>
      </c>
      <c r="D49" s="19">
        <f>IF(A49="","",VLOOKUP(A49,Einzelkomponenten!A:K,9,FALSE))</f>
        <v>2239.15</v>
      </c>
      <c r="E49" s="19">
        <f>IF(A49="","",VLOOKUP(A49,Einzelkomponenten!A:K,10,FALSE))</f>
        <v>2664.5884999999998</v>
      </c>
      <c r="F49" s="20">
        <f>IF(A49="","",VLOOKUP(A49,Einzelkomponenten!A:K,11,FALSE))</f>
        <v>1</v>
      </c>
      <c r="G49" s="11">
        <f>1.3*1/'Produktauswahl und Kalkulation'!$C$7</f>
        <v>0.10833333333333334</v>
      </c>
      <c r="H49" s="19">
        <f t="shared" ref="H49:H55" si="13">IF(A49="","",(D49/F49)*G49)</f>
        <v>242.57458333333335</v>
      </c>
      <c r="I49" s="29">
        <f t="shared" ref="I49:I55" si="14">IF(A49="","",(E49/F49)*G49)</f>
        <v>288.66375416666665</v>
      </c>
      <c r="J49" s="51"/>
      <c r="K49" s="51"/>
    </row>
    <row r="50" spans="1:11" x14ac:dyDescent="0.2">
      <c r="A50" s="28" t="s">
        <v>58</v>
      </c>
      <c r="B50" s="18" t="str">
        <f>IF(A50="","",VLOOKUP(A50,Einzelkomponenten!A:B,2,FALSE))</f>
        <v>NextSeq 500 Mid Output Kit v2 (2x75 cycles 130M cluster)</v>
      </c>
      <c r="C50" s="18" t="str">
        <f>IF(A50="","",VLOOKUP(A50,Einzelkomponenten!A:K,3,FALSE))</f>
        <v>Illumina</v>
      </c>
      <c r="D50" s="19">
        <f>IF(A50="","",VLOOKUP(A50,Einzelkomponenten!A:K,9,FALSE))</f>
        <v>870.2</v>
      </c>
      <c r="E50" s="19">
        <f>IF(A50="","",VLOOKUP(A50,Einzelkomponenten!A:K,10,FALSE))</f>
        <v>1035.538</v>
      </c>
      <c r="F50" s="20">
        <f>IF(A50="","",VLOOKUP(A50,Einzelkomponenten!A:K,11,FALSE))</f>
        <v>1</v>
      </c>
      <c r="G50" s="11">
        <f>1.3*1/'Produktauswahl und Kalkulation'!$C$7</f>
        <v>0.10833333333333334</v>
      </c>
      <c r="H50" s="19">
        <f>IF(A50="","",(D50/F50)*G50)</f>
        <v>94.271666666666675</v>
      </c>
      <c r="I50" s="30">
        <f>IF(A50="","",(E50/F50)*G50)</f>
        <v>112.18328333333334</v>
      </c>
      <c r="J50" s="51"/>
      <c r="K50" s="51"/>
    </row>
    <row r="51" spans="1:11" x14ac:dyDescent="0.2">
      <c r="A51" s="28" t="s">
        <v>42</v>
      </c>
      <c r="B51" s="18" t="str">
        <f>IF(A51="","",VLOOKUP(A51,Einzelkomponenten!A:B,2,FALSE))</f>
        <v>SMARTer Stranded Tot. RNA-Seq Kit 48rxns</v>
      </c>
      <c r="C51" s="18" t="str">
        <f>IF(A51="","",VLOOKUP(A51,Einzelkomponenten!A:K,3,FALSE))</f>
        <v>Takara</v>
      </c>
      <c r="D51" s="19">
        <f>IF(A51="","",VLOOKUP(A51,Einzelkomponenten!A:K,9,FALSE))</f>
        <v>3550.45</v>
      </c>
      <c r="E51" s="19">
        <f>IF(A51="","",VLOOKUP(A51,Einzelkomponenten!A:K,10,FALSE))</f>
        <v>4225.0355</v>
      </c>
      <c r="F51" s="20">
        <f>IF(A51="","",VLOOKUP(A51,Einzelkomponenten!A:K,11,FALSE))</f>
        <v>48</v>
      </c>
      <c r="G51" s="11">
        <v>1.3</v>
      </c>
      <c r="H51" s="19">
        <f t="shared" si="13"/>
        <v>96.158020833333339</v>
      </c>
      <c r="I51" s="30">
        <f t="shared" si="14"/>
        <v>114.42804479166668</v>
      </c>
      <c r="J51" s="51"/>
      <c r="K51" s="51"/>
    </row>
    <row r="52" spans="1:11" x14ac:dyDescent="0.2">
      <c r="A52" s="28" t="s">
        <v>45</v>
      </c>
      <c r="B52" s="18" t="str">
        <f>IF(A52="","",VLOOKUP(A52,Einzelkomponenten!A:B,2,FALSE))</f>
        <v>Library Quantification Kit - 500 Rxns</v>
      </c>
      <c r="C52" s="18" t="str">
        <f>IF(A52="","",VLOOKUP(A52,Einzelkomponenten!A:K,3,FALSE))</f>
        <v>Takara</v>
      </c>
      <c r="D52" s="19">
        <f>IF(A52="","",VLOOKUP(A52,Einzelkomponenten!A:K,9,FALSE))</f>
        <v>517.5</v>
      </c>
      <c r="E52" s="19">
        <f>IF(A52="","",VLOOKUP(A52,Einzelkomponenten!A:K,10,FALSE))</f>
        <v>615.82499999999993</v>
      </c>
      <c r="F52" s="20">
        <f>IF(A52="","",VLOOKUP(A52,Einzelkomponenten!A:K,11,FALSE))</f>
        <v>500</v>
      </c>
      <c r="G52" s="11">
        <v>1.3</v>
      </c>
      <c r="H52" s="19">
        <f t="shared" si="13"/>
        <v>1.3454999999999999</v>
      </c>
      <c r="I52" s="30">
        <f t="shared" si="14"/>
        <v>1.601145</v>
      </c>
      <c r="J52" s="51"/>
      <c r="K52" s="51"/>
    </row>
    <row r="53" spans="1:11" x14ac:dyDescent="0.2">
      <c r="A53" s="28" t="s">
        <v>50</v>
      </c>
      <c r="B53" s="18" t="str">
        <f>IF(A53="","",VLOOKUP(A53,Einzelkomponenten!A:B,2,FALSE))</f>
        <v>Agencourt AMPure XP - 60ml</v>
      </c>
      <c r="C53" s="18" t="str">
        <f>IF(A53="","",VLOOKUP(A53,Einzelkomponenten!A:K,3,FALSE))</f>
        <v>Beckman Coulter</v>
      </c>
      <c r="D53" s="19">
        <f>IF(A53="","",VLOOKUP(A53,Einzelkomponenten!A:K,9,FALSE))</f>
        <v>683.14499999999998</v>
      </c>
      <c r="E53" s="19">
        <f>IF(A53="","",VLOOKUP(A53,Einzelkomponenten!A:K,10,FALSE))</f>
        <v>812.94254999999998</v>
      </c>
      <c r="F53" s="20">
        <f>IF(A53="","",VLOOKUP(A53,Einzelkomponenten!A:K,11,FALSE))</f>
        <v>120</v>
      </c>
      <c r="G53" s="11">
        <v>1.3</v>
      </c>
      <c r="H53" s="19">
        <f t="shared" si="13"/>
        <v>7.4007375</v>
      </c>
      <c r="I53" s="30">
        <f t="shared" si="14"/>
        <v>8.8068776250000003</v>
      </c>
      <c r="J53" s="51"/>
      <c r="K53" s="51"/>
    </row>
    <row r="54" spans="1:11" x14ac:dyDescent="0.2">
      <c r="A54" s="28" t="s">
        <v>53</v>
      </c>
      <c r="B54" s="18" t="str">
        <f>IF(A54="","",VLOOKUP(A54,Einzelkomponenten!A:B,2,FALSE))</f>
        <v>High Sensitivity DNA Assay</v>
      </c>
      <c r="C54" s="18" t="str">
        <f>IF(A54="","",VLOOKUP(A54,Einzelkomponenten!A:K,3,FALSE))</f>
        <v>Agilent</v>
      </c>
      <c r="D54" s="19">
        <f>IF(A54="","",VLOOKUP(A54,Einzelkomponenten!A:K,9,FALSE))</f>
        <v>385.27499999999998</v>
      </c>
      <c r="E54" s="19">
        <f>IF(A54="","",VLOOKUP(A54,Einzelkomponenten!A:K,10,FALSE))</f>
        <v>458.47724999999997</v>
      </c>
      <c r="F54" s="20">
        <f>IF(A54="","",VLOOKUP(A54,Einzelkomponenten!A:K,11,FALSE))</f>
        <v>110</v>
      </c>
      <c r="G54" s="11">
        <v>1.3</v>
      </c>
      <c r="H54" s="19">
        <f t="shared" si="13"/>
        <v>4.5532500000000002</v>
      </c>
      <c r="I54" s="30">
        <f t="shared" si="14"/>
        <v>5.4183674999999996</v>
      </c>
      <c r="J54" s="51"/>
      <c r="K54" s="51"/>
    </row>
    <row r="55" spans="1:11" x14ac:dyDescent="0.2">
      <c r="A55" s="28" t="s">
        <v>15</v>
      </c>
      <c r="B55" s="18" t="str">
        <f>IF(A55="","",VLOOKUP(A55,Einzelkomponenten!A:B,2,FALSE))</f>
        <v>Pauschale für Einwegmaterial (Spitzen, Tubes, Handschuhe,...)</v>
      </c>
      <c r="C55" s="18">
        <f>IF(A55="","",VLOOKUP(A55,Einzelkomponenten!A:K,3,FALSE))</f>
        <v>0</v>
      </c>
      <c r="D55" s="19">
        <f>IF(A55="","",VLOOKUP(A55,Einzelkomponenten!A:K,9,FALSE))</f>
        <v>2.5</v>
      </c>
      <c r="E55" s="19">
        <f>IF(A55="","",VLOOKUP(A55,Einzelkomponenten!A:K,10,FALSE))</f>
        <v>2.9749999999999996</v>
      </c>
      <c r="F55" s="20">
        <f>IF(A55="","",VLOOKUP(A55,Einzelkomponenten!A:K,11,FALSE))</f>
        <v>1</v>
      </c>
      <c r="G55" s="11">
        <v>1.3</v>
      </c>
      <c r="H55" s="19">
        <f t="shared" si="13"/>
        <v>3.25</v>
      </c>
      <c r="I55" s="30">
        <f t="shared" si="14"/>
        <v>3.8674999999999997</v>
      </c>
      <c r="J55" s="51"/>
      <c r="K55" s="51"/>
    </row>
    <row r="56" spans="1:11" ht="58.5" customHeight="1" x14ac:dyDescent="0.2">
      <c r="A56" s="39" t="s">
        <v>84</v>
      </c>
      <c r="B56" s="40" t="s">
        <v>138</v>
      </c>
      <c r="C56" s="83" t="s">
        <v>140</v>
      </c>
      <c r="D56" s="84"/>
      <c r="E56" s="84"/>
      <c r="F56" s="84"/>
      <c r="G56" s="85"/>
      <c r="H56" s="41">
        <f>SUM(H50:H55)</f>
        <v>206.97917499999997</v>
      </c>
      <c r="I56" s="42">
        <f>SUM(I50:I55)</f>
        <v>246.30521825</v>
      </c>
      <c r="J56" s="51">
        <f>'Produktauswahl und Kalkulation'!$C$7</f>
        <v>12</v>
      </c>
      <c r="K56" s="51">
        <v>130</v>
      </c>
    </row>
    <row r="57" spans="1:11" ht="58.5" customHeight="1" thickBot="1" x14ac:dyDescent="0.25">
      <c r="A57" s="31" t="s">
        <v>85</v>
      </c>
      <c r="B57" s="32" t="s">
        <v>139</v>
      </c>
      <c r="C57" s="80" t="s">
        <v>141</v>
      </c>
      <c r="D57" s="81"/>
      <c r="E57" s="81"/>
      <c r="F57" s="81"/>
      <c r="G57" s="82"/>
      <c r="H57" s="33">
        <f>SUM(H49,H51:H55)</f>
        <v>355.2820916666667</v>
      </c>
      <c r="I57" s="34">
        <f>SUM(I49,I51:I55)</f>
        <v>422.78568908333335</v>
      </c>
      <c r="J57" s="51">
        <f>'Produktauswahl und Kalkulation'!$C$7</f>
        <v>12</v>
      </c>
      <c r="K57" s="51">
        <v>400</v>
      </c>
    </row>
    <row r="58" spans="1:11" ht="30" customHeight="1" thickBot="1" x14ac:dyDescent="0.25">
      <c r="A58" s="35"/>
      <c r="B58" s="35"/>
      <c r="C58" s="35"/>
      <c r="D58" s="36"/>
      <c r="E58" s="36"/>
      <c r="F58" s="37"/>
      <c r="G58" s="17"/>
      <c r="H58" s="17"/>
      <c r="I58" s="17"/>
      <c r="J58" s="51"/>
      <c r="K58" s="51"/>
    </row>
    <row r="59" spans="1:11" ht="60" customHeight="1" x14ac:dyDescent="0.2">
      <c r="A59" s="24" t="str">
        <f>$A$1</f>
        <v>RCUT Bestell-ID</v>
      </c>
      <c r="B59" s="25" t="str">
        <f>$B$1</f>
        <v>Produktname</v>
      </c>
      <c r="C59" s="25" t="str">
        <f t="shared" ref="C59:I59" si="15">C$1</f>
        <v>Firma</v>
      </c>
      <c r="D59" s="26" t="str">
        <f t="shared" si="15"/>
        <v>Nettopreis (inkl. Rabatt)</v>
      </c>
      <c r="E59" s="26" t="str">
        <f t="shared" si="15"/>
        <v>Bruttopreis (inkl. Rabatt)</v>
      </c>
      <c r="F59" s="26" t="str">
        <f t="shared" si="15"/>
        <v>Kit Inhalt (Stückzahl)</v>
      </c>
      <c r="G59" s="26" t="str">
        <f t="shared" si="15"/>
        <v>pro Produkt benötigte Einheiten</v>
      </c>
      <c r="H59" s="26" t="str">
        <f t="shared" si="15"/>
        <v>Nettokosten pro Produkt (Euro)</v>
      </c>
      <c r="I59" s="27" t="str">
        <f t="shared" si="15"/>
        <v>Bruttokosten pro Produkt (Euro)</v>
      </c>
      <c r="J59" s="51"/>
      <c r="K59" s="51"/>
    </row>
    <row r="60" spans="1:11" x14ac:dyDescent="0.2">
      <c r="A60" s="28" t="s">
        <v>66</v>
      </c>
      <c r="B60" s="18" t="str">
        <f>IF(A60="","",VLOOKUP(A60,Einzelkomponenten!A:B,2,FALSE))</f>
        <v>NextSeq 500 High Output Kit v2 (2x150 cycles 400M cluster)</v>
      </c>
      <c r="C60" s="18" t="str">
        <f>IF(A60="","",VLOOKUP(A60,Einzelkomponenten!A:K,3,FALSE))</f>
        <v>Illumina</v>
      </c>
      <c r="D60" s="19">
        <f>IF(A60="","",VLOOKUP(A60,Einzelkomponenten!A:K,9,FALSE))</f>
        <v>3582.45</v>
      </c>
      <c r="E60" s="19">
        <f>IF(A60="","",VLOOKUP(A60,Einzelkomponenten!A:K,10,FALSE))</f>
        <v>4263.1154999999999</v>
      </c>
      <c r="F60" s="20">
        <f>IF(A60="","",VLOOKUP(A60,Einzelkomponenten!A:K,11,FALSE))</f>
        <v>1</v>
      </c>
      <c r="G60" s="11">
        <f>1.3*1/'Produktauswahl und Kalkulation'!$C$7</f>
        <v>0.10833333333333334</v>
      </c>
      <c r="H60" s="19">
        <f t="shared" ref="H60:H66" si="16">IF(A60="","",(D60/F60)*G60)</f>
        <v>388.09875</v>
      </c>
      <c r="I60" s="29">
        <f t="shared" ref="I60:I66" si="17">IF(A60="","",(E60/F60)*G60)</f>
        <v>461.8375125</v>
      </c>
      <c r="J60" s="51"/>
      <c r="K60" s="51"/>
    </row>
    <row r="61" spans="1:11" x14ac:dyDescent="0.2">
      <c r="A61" s="28" t="s">
        <v>61</v>
      </c>
      <c r="B61" s="18" t="str">
        <f>IF(A61="","",VLOOKUP(A61,Einzelkomponenten!A:B,2,FALSE))</f>
        <v>NextSeq 500 Mid Output Kit v2 (2x150 cycles 130M cluster)</v>
      </c>
      <c r="C61" s="18" t="str">
        <f>IF(A61="","",VLOOKUP(A61,Einzelkomponenten!A:K,3,FALSE))</f>
        <v>Illumina</v>
      </c>
      <c r="D61" s="19">
        <f>IF(A61="","",VLOOKUP(A61,Einzelkomponenten!A:K,9,FALSE))</f>
        <v>1390.8</v>
      </c>
      <c r="E61" s="19">
        <f>IF(A61="","",VLOOKUP(A61,Einzelkomponenten!A:K,10,FALSE))</f>
        <v>1655.0519999999999</v>
      </c>
      <c r="F61" s="20">
        <f>IF(A61="","",VLOOKUP(A61,Einzelkomponenten!A:K,11,FALSE))</f>
        <v>1</v>
      </c>
      <c r="G61" s="11">
        <f>1.3*1/'Produktauswahl und Kalkulation'!$C$7</f>
        <v>0.10833333333333334</v>
      </c>
      <c r="H61" s="19">
        <f>IF(A61="","",(D61/F61)*G61)</f>
        <v>150.66999999999999</v>
      </c>
      <c r="I61" s="30">
        <f>IF(A61="","",(E61/F61)*G61)</f>
        <v>179.29730000000001</v>
      </c>
      <c r="J61" s="51"/>
      <c r="K61" s="51"/>
    </row>
    <row r="62" spans="1:11" x14ac:dyDescent="0.2">
      <c r="A62" s="28" t="s">
        <v>42</v>
      </c>
      <c r="B62" s="18" t="str">
        <f>IF(A62="","",VLOOKUP(A62,Einzelkomponenten!A:B,2,FALSE))</f>
        <v>SMARTer Stranded Tot. RNA-Seq Kit 48rxns</v>
      </c>
      <c r="C62" s="18" t="str">
        <f>IF(A62="","",VLOOKUP(A62,Einzelkomponenten!A:K,3,FALSE))</f>
        <v>Takara</v>
      </c>
      <c r="D62" s="19">
        <f>IF(A62="","",VLOOKUP(A62,Einzelkomponenten!A:K,9,FALSE))</f>
        <v>3550.45</v>
      </c>
      <c r="E62" s="19">
        <f>IF(A62="","",VLOOKUP(A62,Einzelkomponenten!A:K,10,FALSE))</f>
        <v>4225.0355</v>
      </c>
      <c r="F62" s="20">
        <f>IF(A62="","",VLOOKUP(A62,Einzelkomponenten!A:K,11,FALSE))</f>
        <v>48</v>
      </c>
      <c r="G62" s="11">
        <v>1.3</v>
      </c>
      <c r="H62" s="19">
        <f t="shared" si="16"/>
        <v>96.158020833333339</v>
      </c>
      <c r="I62" s="30">
        <f t="shared" si="17"/>
        <v>114.42804479166668</v>
      </c>
      <c r="J62" s="51"/>
      <c r="K62" s="51"/>
    </row>
    <row r="63" spans="1:11" x14ac:dyDescent="0.2">
      <c r="A63" s="28" t="s">
        <v>45</v>
      </c>
      <c r="B63" s="18" t="str">
        <f>IF(A63="","",VLOOKUP(A63,Einzelkomponenten!A:B,2,FALSE))</f>
        <v>Library Quantification Kit - 500 Rxns</v>
      </c>
      <c r="C63" s="18" t="str">
        <f>IF(A63="","",VLOOKUP(A63,Einzelkomponenten!A:K,3,FALSE))</f>
        <v>Takara</v>
      </c>
      <c r="D63" s="19">
        <f>IF(A63="","",VLOOKUP(A63,Einzelkomponenten!A:K,9,FALSE))</f>
        <v>517.5</v>
      </c>
      <c r="E63" s="19">
        <f>IF(A63="","",VLOOKUP(A63,Einzelkomponenten!A:K,10,FALSE))</f>
        <v>615.82499999999993</v>
      </c>
      <c r="F63" s="20">
        <f>IF(A63="","",VLOOKUP(A63,Einzelkomponenten!A:K,11,FALSE))</f>
        <v>500</v>
      </c>
      <c r="G63" s="11">
        <v>1.3</v>
      </c>
      <c r="H63" s="19">
        <f t="shared" si="16"/>
        <v>1.3454999999999999</v>
      </c>
      <c r="I63" s="30">
        <f t="shared" si="17"/>
        <v>1.601145</v>
      </c>
      <c r="J63" s="51"/>
      <c r="K63" s="51"/>
    </row>
    <row r="64" spans="1:11" x14ac:dyDescent="0.2">
      <c r="A64" s="28" t="s">
        <v>50</v>
      </c>
      <c r="B64" s="18" t="str">
        <f>IF(A64="","",VLOOKUP(A64,Einzelkomponenten!A:B,2,FALSE))</f>
        <v>Agencourt AMPure XP - 60ml</v>
      </c>
      <c r="C64" s="18" t="str">
        <f>IF(A64="","",VLOOKUP(A64,Einzelkomponenten!A:K,3,FALSE))</f>
        <v>Beckman Coulter</v>
      </c>
      <c r="D64" s="19">
        <f>IF(A64="","",VLOOKUP(A64,Einzelkomponenten!A:K,9,FALSE))</f>
        <v>683.14499999999998</v>
      </c>
      <c r="E64" s="19">
        <f>IF(A64="","",VLOOKUP(A64,Einzelkomponenten!A:K,10,FALSE))</f>
        <v>812.94254999999998</v>
      </c>
      <c r="F64" s="20">
        <f>IF(A64="","",VLOOKUP(A64,Einzelkomponenten!A:K,11,FALSE))</f>
        <v>120</v>
      </c>
      <c r="G64" s="11">
        <v>1.3</v>
      </c>
      <c r="H64" s="19">
        <f t="shared" si="16"/>
        <v>7.4007375</v>
      </c>
      <c r="I64" s="30">
        <f t="shared" si="17"/>
        <v>8.8068776250000003</v>
      </c>
      <c r="J64" s="51"/>
      <c r="K64" s="51"/>
    </row>
    <row r="65" spans="1:11" x14ac:dyDescent="0.2">
      <c r="A65" s="28" t="s">
        <v>53</v>
      </c>
      <c r="B65" s="18" t="str">
        <f>IF(A65="","",VLOOKUP(A65,Einzelkomponenten!A:B,2,FALSE))</f>
        <v>High Sensitivity DNA Assay</v>
      </c>
      <c r="C65" s="18" t="str">
        <f>IF(A65="","",VLOOKUP(A65,Einzelkomponenten!A:K,3,FALSE))</f>
        <v>Agilent</v>
      </c>
      <c r="D65" s="19">
        <f>IF(A65="","",VLOOKUP(A65,Einzelkomponenten!A:K,9,FALSE))</f>
        <v>385.27499999999998</v>
      </c>
      <c r="E65" s="19">
        <f>IF(A65="","",VLOOKUP(A65,Einzelkomponenten!A:K,10,FALSE))</f>
        <v>458.47724999999997</v>
      </c>
      <c r="F65" s="20">
        <f>IF(A65="","",VLOOKUP(A65,Einzelkomponenten!A:K,11,FALSE))</f>
        <v>110</v>
      </c>
      <c r="G65" s="11">
        <v>1.3</v>
      </c>
      <c r="H65" s="19">
        <f t="shared" si="16"/>
        <v>4.5532500000000002</v>
      </c>
      <c r="I65" s="30">
        <f t="shared" si="17"/>
        <v>5.4183674999999996</v>
      </c>
      <c r="J65" s="51"/>
      <c r="K65" s="51"/>
    </row>
    <row r="66" spans="1:11" x14ac:dyDescent="0.2">
      <c r="A66" s="28" t="s">
        <v>15</v>
      </c>
      <c r="B66" s="18" t="str">
        <f>IF(A66="","",VLOOKUP(A66,Einzelkomponenten!A:B,2,FALSE))</f>
        <v>Pauschale für Einwegmaterial (Spitzen, Tubes, Handschuhe,...)</v>
      </c>
      <c r="C66" s="18">
        <f>IF(A66="","",VLOOKUP(A66,Einzelkomponenten!A:K,3,FALSE))</f>
        <v>0</v>
      </c>
      <c r="D66" s="19">
        <f>IF(A66="","",VLOOKUP(A66,Einzelkomponenten!A:K,9,FALSE))</f>
        <v>2.5</v>
      </c>
      <c r="E66" s="19">
        <f>IF(A66="","",VLOOKUP(A66,Einzelkomponenten!A:K,10,FALSE))</f>
        <v>2.9749999999999996</v>
      </c>
      <c r="F66" s="20">
        <f>IF(A66="","",VLOOKUP(A66,Einzelkomponenten!A:K,11,FALSE))</f>
        <v>1</v>
      </c>
      <c r="G66" s="11">
        <v>1.3</v>
      </c>
      <c r="H66" s="19">
        <f t="shared" si="16"/>
        <v>3.25</v>
      </c>
      <c r="I66" s="30">
        <f t="shared" si="17"/>
        <v>3.8674999999999997</v>
      </c>
      <c r="J66" s="51"/>
      <c r="K66" s="51"/>
    </row>
    <row r="67" spans="1:11" ht="58.5" customHeight="1" x14ac:dyDescent="0.2">
      <c r="A67" s="39" t="s">
        <v>86</v>
      </c>
      <c r="B67" s="40" t="s">
        <v>144</v>
      </c>
      <c r="C67" s="83" t="s">
        <v>142</v>
      </c>
      <c r="D67" s="84"/>
      <c r="E67" s="84"/>
      <c r="F67" s="84"/>
      <c r="G67" s="85"/>
      <c r="H67" s="41">
        <f>SUM(H61:H66)</f>
        <v>263.37750833333331</v>
      </c>
      <c r="I67" s="42">
        <f>SUM(I61:I66)</f>
        <v>313.41923491666665</v>
      </c>
      <c r="J67" s="51">
        <f>'Produktauswahl und Kalkulation'!$C$7</f>
        <v>12</v>
      </c>
      <c r="K67" s="51">
        <v>130</v>
      </c>
    </row>
    <row r="68" spans="1:11" ht="58.5" customHeight="1" thickBot="1" x14ac:dyDescent="0.25">
      <c r="A68" s="31" t="s">
        <v>87</v>
      </c>
      <c r="B68" s="32" t="s">
        <v>145</v>
      </c>
      <c r="C68" s="80" t="s">
        <v>143</v>
      </c>
      <c r="D68" s="81"/>
      <c r="E68" s="81"/>
      <c r="F68" s="81"/>
      <c r="G68" s="82"/>
      <c r="H68" s="33">
        <f>SUM(H60,H62:H66)</f>
        <v>500.80625833333335</v>
      </c>
      <c r="I68" s="34">
        <f>SUM(I60,I62:I66)</f>
        <v>595.95944741666665</v>
      </c>
      <c r="J68" s="51">
        <f>'Produktauswahl und Kalkulation'!$C$7</f>
        <v>12</v>
      </c>
      <c r="K68" s="51">
        <v>400</v>
      </c>
    </row>
    <row r="69" spans="1:11" ht="30" customHeight="1" thickBot="1" x14ac:dyDescent="0.25">
      <c r="A69" s="35"/>
      <c r="B69" s="35"/>
      <c r="C69" s="35"/>
      <c r="D69" s="36"/>
      <c r="E69" s="36"/>
      <c r="F69" s="37"/>
      <c r="G69" s="17"/>
      <c r="H69" s="17"/>
      <c r="I69" s="17"/>
      <c r="J69" s="51"/>
      <c r="K69" s="51"/>
    </row>
    <row r="70" spans="1:11" ht="60" customHeight="1" x14ac:dyDescent="0.2">
      <c r="A70" s="24" t="str">
        <f>$A$1</f>
        <v>RCUT Bestell-ID</v>
      </c>
      <c r="B70" s="25" t="str">
        <f>$B$1</f>
        <v>Produktname</v>
      </c>
      <c r="C70" s="25" t="str">
        <f t="shared" ref="C70:I70" si="18">C$1</f>
        <v>Firma</v>
      </c>
      <c r="D70" s="26" t="str">
        <f t="shared" si="18"/>
        <v>Nettopreis (inkl. Rabatt)</v>
      </c>
      <c r="E70" s="26" t="str">
        <f t="shared" si="18"/>
        <v>Bruttopreis (inkl. Rabatt)</v>
      </c>
      <c r="F70" s="26" t="str">
        <f t="shared" si="18"/>
        <v>Kit Inhalt (Stückzahl)</v>
      </c>
      <c r="G70" s="26" t="str">
        <f t="shared" si="18"/>
        <v>pro Produkt benötigte Einheiten</v>
      </c>
      <c r="H70" s="26" t="str">
        <f t="shared" si="18"/>
        <v>Nettokosten pro Produkt (Euro)</v>
      </c>
      <c r="I70" s="27" t="str">
        <f t="shared" si="18"/>
        <v>Bruttokosten pro Produkt (Euro)</v>
      </c>
      <c r="J70" s="51"/>
      <c r="K70" s="51"/>
    </row>
    <row r="71" spans="1:11" x14ac:dyDescent="0.2">
      <c r="A71" s="28" t="s">
        <v>39</v>
      </c>
      <c r="B71" s="18" t="str">
        <f>IF(A71="","",VLOOKUP(A71,Einzelkomponenten!A:B,2,FALSE))</f>
        <v>NextSeq 500/550 High Output Kit v2 (1x75 cycles 400M cluster)</v>
      </c>
      <c r="C71" s="18" t="str">
        <f>IF(A71="","",VLOOKUP(A71,Einzelkomponenten!A:K,3,FALSE))</f>
        <v>Illumina</v>
      </c>
      <c r="D71" s="19">
        <f>IF(A71="","",VLOOKUP(A71,Einzelkomponenten!A:K,9,FALSE))</f>
        <v>1165.6500000000001</v>
      </c>
      <c r="E71" s="19">
        <f>IF(A71="","",VLOOKUP(A71,Einzelkomponenten!A:K,10,FALSE))</f>
        <v>1387.1235000000001</v>
      </c>
      <c r="F71" s="20">
        <f>IF(A71="","",VLOOKUP(A71,Einzelkomponenten!A:K,11,FALSE))</f>
        <v>1</v>
      </c>
      <c r="G71" s="11">
        <f>1.3*1/'Produktauswahl und Kalkulation'!$C$7</f>
        <v>0.10833333333333334</v>
      </c>
      <c r="H71" s="19">
        <f>IF(A71="","",(D71/F71)*G71)</f>
        <v>126.27875000000002</v>
      </c>
      <c r="I71" s="29">
        <f>IF(A71="","",(E71/F71)*G71)</f>
        <v>150.27171250000004</v>
      </c>
      <c r="J71" s="51"/>
      <c r="K71" s="51"/>
    </row>
    <row r="72" spans="1:11" x14ac:dyDescent="0.2">
      <c r="A72" s="28" t="s">
        <v>89</v>
      </c>
      <c r="B72" s="18" t="str">
        <f>IF(A72="","",VLOOKUP(A72,Einzelkomponenten!A:B,2,FALSE))</f>
        <v>TruSeq Small RNA Library Prep Kit  - Index set A</v>
      </c>
      <c r="C72" s="18" t="str">
        <f>IF(A72="","",VLOOKUP(A72,Einzelkomponenten!A:K,3,FALSE))</f>
        <v>Illumina</v>
      </c>
      <c r="D72" s="19">
        <f>IF(A72="","",VLOOKUP(A72,Einzelkomponenten!A:K,9,FALSE))</f>
        <v>2162.6999999999998</v>
      </c>
      <c r="E72" s="19">
        <f>IF(A72="","",VLOOKUP(A72,Einzelkomponenten!A:K,10,FALSE))</f>
        <v>2573.6129999999998</v>
      </c>
      <c r="F72" s="20">
        <f>IF(A72="","",VLOOKUP(A72,Einzelkomponenten!A:K,11,FALSE))</f>
        <v>24</v>
      </c>
      <c r="G72" s="11">
        <v>1.3</v>
      </c>
      <c r="H72" s="19">
        <f>IF(A72="","",(D72/F72)*G72)</f>
        <v>117.14624999999999</v>
      </c>
      <c r="I72" s="30">
        <f>IF(A72="","",(E72/F72)*G72)</f>
        <v>139.40403750000002</v>
      </c>
      <c r="J72" s="51"/>
      <c r="K72" s="51"/>
    </row>
    <row r="73" spans="1:11" x14ac:dyDescent="0.2">
      <c r="A73" s="28" t="s">
        <v>53</v>
      </c>
      <c r="B73" s="18" t="str">
        <f>IF(A73="","",VLOOKUP(A73,Einzelkomponenten!A:B,2,FALSE))</f>
        <v>High Sensitivity DNA Assay</v>
      </c>
      <c r="C73" s="18" t="str">
        <f>IF(A73="","",VLOOKUP(A73,Einzelkomponenten!A:K,3,FALSE))</f>
        <v>Agilent</v>
      </c>
      <c r="D73" s="19">
        <f>IF(A73="","",VLOOKUP(A73,Einzelkomponenten!A:K,9,FALSE))</f>
        <v>385.27499999999998</v>
      </c>
      <c r="E73" s="19">
        <f>IF(A73="","",VLOOKUP(A73,Einzelkomponenten!A:K,10,FALSE))</f>
        <v>458.47724999999997</v>
      </c>
      <c r="F73" s="20">
        <f>IF(A73="","",VLOOKUP(A73,Einzelkomponenten!A:K,11,FALSE))</f>
        <v>110</v>
      </c>
      <c r="G73" s="11">
        <v>1.3</v>
      </c>
      <c r="H73" s="19">
        <f>IF(A73="","",(D73/F73)*G73)</f>
        <v>4.5532500000000002</v>
      </c>
      <c r="I73" s="30">
        <f>IF(A73="","",(E73/F73)*G73)</f>
        <v>5.4183674999999996</v>
      </c>
      <c r="J73" s="51"/>
      <c r="K73" s="51"/>
    </row>
    <row r="74" spans="1:11" x14ac:dyDescent="0.2">
      <c r="A74" s="28" t="s">
        <v>15</v>
      </c>
      <c r="B74" s="18" t="str">
        <f>IF(A74="","",VLOOKUP(A74,Einzelkomponenten!A:B,2,FALSE))</f>
        <v>Pauschale für Einwegmaterial (Spitzen, Tubes, Handschuhe,...)</v>
      </c>
      <c r="C74" s="18">
        <f>IF(A74="","",VLOOKUP(A74,Einzelkomponenten!A:K,3,FALSE))</f>
        <v>0</v>
      </c>
      <c r="D74" s="19">
        <f>IF(A74="","",VLOOKUP(A74,Einzelkomponenten!A:K,9,FALSE))</f>
        <v>2.5</v>
      </c>
      <c r="E74" s="19">
        <f>IF(A74="","",VLOOKUP(A74,Einzelkomponenten!A:K,10,FALSE))</f>
        <v>2.9749999999999996</v>
      </c>
      <c r="F74" s="20">
        <f>IF(A74="","",VLOOKUP(A74,Einzelkomponenten!A:K,11,FALSE))</f>
        <v>1</v>
      </c>
      <c r="G74" s="11">
        <v>1.3</v>
      </c>
      <c r="H74" s="19">
        <f>IF(A74="","",(D74/F74)*G74)</f>
        <v>3.25</v>
      </c>
      <c r="I74" s="30">
        <f>IF(A74="","",(E74/F74)*G74)</f>
        <v>3.8674999999999997</v>
      </c>
      <c r="J74" s="51"/>
      <c r="K74" s="51"/>
    </row>
    <row r="75" spans="1:11" ht="52.5" customHeight="1" thickBot="1" x14ac:dyDescent="0.25">
      <c r="A75" s="31" t="s">
        <v>88</v>
      </c>
      <c r="B75" s="32" t="s">
        <v>77</v>
      </c>
      <c r="C75" s="80" t="s">
        <v>101</v>
      </c>
      <c r="D75" s="81"/>
      <c r="E75" s="81"/>
      <c r="F75" s="81"/>
      <c r="G75" s="82"/>
      <c r="H75" s="33">
        <f>SUM(H71:H74)</f>
        <v>251.22825</v>
      </c>
      <c r="I75" s="34">
        <f>SUM(I71:I74)</f>
        <v>298.96161750000005</v>
      </c>
      <c r="J75" s="51">
        <f>'Produktauswahl und Kalkulation'!$C$7</f>
        <v>12</v>
      </c>
      <c r="K75" s="51">
        <v>400</v>
      </c>
    </row>
    <row r="76" spans="1:11" ht="30" customHeight="1" thickBot="1" x14ac:dyDescent="0.25">
      <c r="A76" s="35"/>
      <c r="B76" s="35"/>
      <c r="C76" s="35"/>
      <c r="D76" s="36"/>
      <c r="E76" s="36"/>
      <c r="F76" s="37"/>
      <c r="G76" s="17"/>
      <c r="H76" s="17"/>
      <c r="I76" s="17"/>
      <c r="J76" s="51"/>
      <c r="K76" s="51"/>
    </row>
    <row r="77" spans="1:11" ht="60" customHeight="1" x14ac:dyDescent="0.2">
      <c r="A77" s="24" t="str">
        <f>$A$1</f>
        <v>RCUT Bestell-ID</v>
      </c>
      <c r="B77" s="25" t="str">
        <f>$B$1</f>
        <v>Produktname</v>
      </c>
      <c r="C77" s="25" t="str">
        <f t="shared" ref="C77:I77" si="19">C$1</f>
        <v>Firma</v>
      </c>
      <c r="D77" s="26" t="str">
        <f t="shared" si="19"/>
        <v>Nettopreis (inkl. Rabatt)</v>
      </c>
      <c r="E77" s="26" t="str">
        <f t="shared" si="19"/>
        <v>Bruttopreis (inkl. Rabatt)</v>
      </c>
      <c r="F77" s="26" t="str">
        <f t="shared" si="19"/>
        <v>Kit Inhalt (Stückzahl)</v>
      </c>
      <c r="G77" s="26" t="str">
        <f t="shared" si="19"/>
        <v>pro Produkt benötigte Einheiten</v>
      </c>
      <c r="H77" s="26" t="str">
        <f t="shared" si="19"/>
        <v>Nettokosten pro Produkt (Euro)</v>
      </c>
      <c r="I77" s="27" t="str">
        <f t="shared" si="19"/>
        <v>Bruttokosten pro Produkt (Euro)</v>
      </c>
      <c r="J77" s="51"/>
      <c r="K77" s="51"/>
    </row>
    <row r="78" spans="1:11" x14ac:dyDescent="0.2">
      <c r="A78" s="28" t="s">
        <v>39</v>
      </c>
      <c r="B78" s="18" t="str">
        <f>IF(A78="","",VLOOKUP(A78,Einzelkomponenten!A:B,2,FALSE))</f>
        <v>NextSeq 500/550 High Output Kit v2 (1x75 cycles 400M cluster)</v>
      </c>
      <c r="C78" s="18" t="str">
        <f>IF(A78="","",VLOOKUP(A78,Einzelkomponenten!A:K,3,FALSE))</f>
        <v>Illumina</v>
      </c>
      <c r="D78" s="19">
        <f>IF(A78="","",VLOOKUP(A78,Einzelkomponenten!A:K,9,FALSE))</f>
        <v>1165.6500000000001</v>
      </c>
      <c r="E78" s="19">
        <f>IF(A78="","",VLOOKUP(A78,Einzelkomponenten!A:K,10,FALSE))</f>
        <v>1387.1235000000001</v>
      </c>
      <c r="F78" s="20">
        <f>IF(A78="","",VLOOKUP(A78,Einzelkomponenten!A:K,11,FALSE))</f>
        <v>1</v>
      </c>
      <c r="G78" s="11">
        <f>1.3*1/'Produktauswahl und Kalkulation'!$C$7</f>
        <v>0.10833333333333334</v>
      </c>
      <c r="H78" s="19">
        <f>IF(A78="","",(D78/F78)*G78)</f>
        <v>126.27875000000002</v>
      </c>
      <c r="I78" s="29">
        <f>IF(A78="","",(E78/F78)*G78)</f>
        <v>150.27171250000004</v>
      </c>
      <c r="J78" s="51"/>
      <c r="K78" s="51"/>
    </row>
    <row r="79" spans="1:11" x14ac:dyDescent="0.2">
      <c r="A79" s="28" t="s">
        <v>36</v>
      </c>
      <c r="B79" s="18" t="str">
        <f>IF(A79="","",VLOOKUP(A79,Einzelkomponenten!A:B,2,FALSE))</f>
        <v>NEBNext® Ultra Directional RNA Library Prep Kit for Illumina, 24 rxns</v>
      </c>
      <c r="C79" s="18" t="str">
        <f>IF(A79="","",VLOOKUP(A79,Einzelkomponenten!A:K,3,FALSE))</f>
        <v>NEB</v>
      </c>
      <c r="D79" s="19">
        <f>IF(A79="","",VLOOKUP(A79,Einzelkomponenten!A:K,9,FALSE))</f>
        <v>981.75</v>
      </c>
      <c r="E79" s="19">
        <f>IF(A79="","",VLOOKUP(A79,Einzelkomponenten!A:K,10,FALSE))</f>
        <v>1168.2825</v>
      </c>
      <c r="F79" s="20">
        <f>IF(A79="","",VLOOKUP(A79,Einzelkomponenten!A:K,11,FALSE))</f>
        <v>24</v>
      </c>
      <c r="G79" s="11">
        <v>1.3</v>
      </c>
      <c r="H79" s="19">
        <f t="shared" ref="H79:H84" si="20">IF(A79="","",(D79/F79)*G79)</f>
        <v>53.178125000000001</v>
      </c>
      <c r="I79" s="30">
        <f t="shared" ref="I79:I84" si="21">IF(A79="","",(E79/F79)*G79)</f>
        <v>63.281968750000004</v>
      </c>
      <c r="J79" s="51"/>
      <c r="K79" s="51"/>
    </row>
    <row r="80" spans="1:11" x14ac:dyDescent="0.2">
      <c r="A80" s="28" t="s">
        <v>47</v>
      </c>
      <c r="B80" s="18" t="str">
        <f>IF(A80="","",VLOOKUP(A80,Einzelkomponenten!A:B,2,FALSE))</f>
        <v>NEBNext® Poly(A) mRNA Magnetic Isolation Module, 24 rxns</v>
      </c>
      <c r="C80" s="18" t="str">
        <f>IF(A80="","",VLOOKUP(A80,Einzelkomponenten!A:K,3,FALSE))</f>
        <v>NEB</v>
      </c>
      <c r="D80" s="19">
        <f>IF(A80="","",VLOOKUP(A80,Einzelkomponenten!A:K,9,FALSE))</f>
        <v>56.95</v>
      </c>
      <c r="E80" s="19">
        <f>IF(A80="","",VLOOKUP(A80,Einzelkomponenten!A:K,10,FALSE))</f>
        <v>67.770499999999998</v>
      </c>
      <c r="F80" s="20">
        <f>IF(A80="","",VLOOKUP(A80,Einzelkomponenten!A:K,11,FALSE))</f>
        <v>24</v>
      </c>
      <c r="G80" s="11">
        <v>1.3</v>
      </c>
      <c r="H80" s="19">
        <f t="shared" si="20"/>
        <v>3.0847916666666668</v>
      </c>
      <c r="I80" s="30">
        <f t="shared" si="21"/>
        <v>3.670902083333333</v>
      </c>
      <c r="J80" s="51"/>
      <c r="K80" s="51"/>
    </row>
    <row r="81" spans="1:11" x14ac:dyDescent="0.2">
      <c r="A81" s="28" t="s">
        <v>45</v>
      </c>
      <c r="B81" s="18" t="str">
        <f>IF(A81="","",VLOOKUP(A81,Einzelkomponenten!A:B,2,FALSE))</f>
        <v>Library Quantification Kit - 500 Rxns</v>
      </c>
      <c r="C81" s="18" t="str">
        <f>IF(A81="","",VLOOKUP(A81,Einzelkomponenten!A:K,3,FALSE))</f>
        <v>Takara</v>
      </c>
      <c r="D81" s="19">
        <f>IF(A81="","",VLOOKUP(A81,Einzelkomponenten!A:K,9,FALSE))</f>
        <v>517.5</v>
      </c>
      <c r="E81" s="19">
        <f>IF(A81="","",VLOOKUP(A81,Einzelkomponenten!A:K,10,FALSE))</f>
        <v>615.82499999999993</v>
      </c>
      <c r="F81" s="20">
        <f>IF(A81="","",VLOOKUP(A81,Einzelkomponenten!A:K,11,FALSE))</f>
        <v>500</v>
      </c>
      <c r="G81" s="11">
        <v>1.3</v>
      </c>
      <c r="H81" s="19">
        <f t="shared" si="20"/>
        <v>1.3454999999999999</v>
      </c>
      <c r="I81" s="30">
        <f t="shared" si="21"/>
        <v>1.601145</v>
      </c>
      <c r="J81" s="51"/>
      <c r="K81" s="51"/>
    </row>
    <row r="82" spans="1:11" x14ac:dyDescent="0.2">
      <c r="A82" s="28" t="s">
        <v>50</v>
      </c>
      <c r="B82" s="18" t="str">
        <f>IF(A82="","",VLOOKUP(A82,Einzelkomponenten!A:B,2,FALSE))</f>
        <v>Agencourt AMPure XP - 60ml</v>
      </c>
      <c r="C82" s="18" t="str">
        <f>IF(A82="","",VLOOKUP(A82,Einzelkomponenten!A:K,3,FALSE))</f>
        <v>Beckman Coulter</v>
      </c>
      <c r="D82" s="19">
        <f>IF(A82="","",VLOOKUP(A82,Einzelkomponenten!A:K,9,FALSE))</f>
        <v>683.14499999999998</v>
      </c>
      <c r="E82" s="19">
        <f>IF(A82="","",VLOOKUP(A82,Einzelkomponenten!A:K,10,FALSE))</f>
        <v>812.94254999999998</v>
      </c>
      <c r="F82" s="20">
        <f>IF(A82="","",VLOOKUP(A82,Einzelkomponenten!A:K,11,FALSE))</f>
        <v>120</v>
      </c>
      <c r="G82" s="11">
        <v>1.3</v>
      </c>
      <c r="H82" s="19">
        <f t="shared" si="20"/>
        <v>7.4007375</v>
      </c>
      <c r="I82" s="30">
        <f t="shared" si="21"/>
        <v>8.8068776250000003</v>
      </c>
      <c r="J82" s="51"/>
      <c r="K82" s="51"/>
    </row>
    <row r="83" spans="1:11" x14ac:dyDescent="0.2">
      <c r="A83" s="28" t="s">
        <v>53</v>
      </c>
      <c r="B83" s="18" t="str">
        <f>IF(A83="","",VLOOKUP(A83,Einzelkomponenten!A:B,2,FALSE))</f>
        <v>High Sensitivity DNA Assay</v>
      </c>
      <c r="C83" s="18" t="str">
        <f>IF(A83="","",VLOOKUP(A83,Einzelkomponenten!A:K,3,FALSE))</f>
        <v>Agilent</v>
      </c>
      <c r="D83" s="19">
        <f>IF(A83="","",VLOOKUP(A83,Einzelkomponenten!A:K,9,FALSE))</f>
        <v>385.27499999999998</v>
      </c>
      <c r="E83" s="19">
        <f>IF(A83="","",VLOOKUP(A83,Einzelkomponenten!A:K,10,FALSE))</f>
        <v>458.47724999999997</v>
      </c>
      <c r="F83" s="20">
        <f>IF(A83="","",VLOOKUP(A83,Einzelkomponenten!A:K,11,FALSE))</f>
        <v>110</v>
      </c>
      <c r="G83" s="11">
        <v>1.3</v>
      </c>
      <c r="H83" s="19">
        <f t="shared" si="20"/>
        <v>4.5532500000000002</v>
      </c>
      <c r="I83" s="30">
        <f t="shared" si="21"/>
        <v>5.4183674999999996</v>
      </c>
      <c r="J83" s="51"/>
      <c r="K83" s="51"/>
    </row>
    <row r="84" spans="1:11" x14ac:dyDescent="0.2">
      <c r="A84" s="28" t="s">
        <v>15</v>
      </c>
      <c r="B84" s="18" t="str">
        <f>IF(A84="","",VLOOKUP(A84,Einzelkomponenten!A:B,2,FALSE))</f>
        <v>Pauschale für Einwegmaterial (Spitzen, Tubes, Handschuhe,...)</v>
      </c>
      <c r="C84" s="18">
        <f>IF(A84="","",VLOOKUP(A84,Einzelkomponenten!A:K,3,FALSE))</f>
        <v>0</v>
      </c>
      <c r="D84" s="19">
        <f>IF(A84="","",VLOOKUP(A84,Einzelkomponenten!A:K,9,FALSE))</f>
        <v>2.5</v>
      </c>
      <c r="E84" s="19">
        <f>IF(A84="","",VLOOKUP(A84,Einzelkomponenten!A:K,10,FALSE))</f>
        <v>2.9749999999999996</v>
      </c>
      <c r="F84" s="20">
        <f>IF(A84="","",VLOOKUP(A84,Einzelkomponenten!A:K,11,FALSE))</f>
        <v>1</v>
      </c>
      <c r="G84" s="11">
        <v>1.3</v>
      </c>
      <c r="H84" s="19">
        <f t="shared" si="20"/>
        <v>3.25</v>
      </c>
      <c r="I84" s="30">
        <f t="shared" si="21"/>
        <v>3.8674999999999997</v>
      </c>
      <c r="J84" s="51"/>
      <c r="K84" s="51"/>
    </row>
    <row r="85" spans="1:11" ht="45" customHeight="1" thickBot="1" x14ac:dyDescent="0.25">
      <c r="A85" s="31" t="s">
        <v>108</v>
      </c>
      <c r="B85" s="32" t="s">
        <v>109</v>
      </c>
      <c r="C85" s="80" t="s">
        <v>110</v>
      </c>
      <c r="D85" s="81"/>
      <c r="E85" s="81"/>
      <c r="F85" s="81"/>
      <c r="G85" s="82"/>
      <c r="H85" s="33">
        <f>SUM(H78:H84)</f>
        <v>199.09115416666666</v>
      </c>
      <c r="I85" s="34">
        <f>SUM(I78:I84)</f>
        <v>236.91847345833338</v>
      </c>
      <c r="J85" s="51">
        <f>'Produktauswahl und Kalkulation'!$C$7</f>
        <v>12</v>
      </c>
      <c r="K85" s="51">
        <v>400</v>
      </c>
    </row>
    <row r="86" spans="1:11" ht="30" customHeight="1" thickBot="1" x14ac:dyDescent="0.25">
      <c r="A86" s="35"/>
      <c r="B86" s="35"/>
      <c r="C86" s="35"/>
      <c r="D86" s="36"/>
      <c r="E86" s="36"/>
      <c r="F86" s="37"/>
      <c r="G86" s="17"/>
      <c r="H86" s="17"/>
      <c r="I86" s="17"/>
      <c r="J86" s="51"/>
      <c r="K86" s="51"/>
    </row>
    <row r="87" spans="1:11" ht="60" customHeight="1" x14ac:dyDescent="0.2">
      <c r="A87" s="24" t="str">
        <f>$A$1</f>
        <v>RCUT Bestell-ID</v>
      </c>
      <c r="B87" s="25" t="str">
        <f>$B$1</f>
        <v>Produktname</v>
      </c>
      <c r="C87" s="25" t="str">
        <f t="shared" ref="C87:I87" si="22">C$1</f>
        <v>Firma</v>
      </c>
      <c r="D87" s="26" t="str">
        <f t="shared" si="22"/>
        <v>Nettopreis (inkl. Rabatt)</v>
      </c>
      <c r="E87" s="26" t="str">
        <f t="shared" si="22"/>
        <v>Bruttopreis (inkl. Rabatt)</v>
      </c>
      <c r="F87" s="26" t="str">
        <f t="shared" si="22"/>
        <v>Kit Inhalt (Stückzahl)</v>
      </c>
      <c r="G87" s="26" t="str">
        <f t="shared" si="22"/>
        <v>pro Produkt benötigte Einheiten</v>
      </c>
      <c r="H87" s="26" t="str">
        <f t="shared" si="22"/>
        <v>Nettokosten pro Produkt (Euro)</v>
      </c>
      <c r="I87" s="27" t="str">
        <f t="shared" si="22"/>
        <v>Bruttokosten pro Produkt (Euro)</v>
      </c>
      <c r="J87" s="51"/>
      <c r="K87" s="51"/>
    </row>
    <row r="88" spans="1:11" x14ac:dyDescent="0.2">
      <c r="A88" s="28" t="s">
        <v>63</v>
      </c>
      <c r="B88" s="18" t="str">
        <f>IF(A88="","",VLOOKUP(A88,Einzelkomponenten!A:B,2,FALSE))</f>
        <v>NextSeq 500 High Output Kit v2 (2x75 cycles 400M cluster)</v>
      </c>
      <c r="C88" s="18" t="str">
        <f>IF(A88="","",VLOOKUP(A88,Einzelkomponenten!A:K,3,FALSE))</f>
        <v>Illumina</v>
      </c>
      <c r="D88" s="19">
        <f>IF(A88="","",VLOOKUP(A88,Einzelkomponenten!A:K,9,FALSE))</f>
        <v>2239.15</v>
      </c>
      <c r="E88" s="19">
        <f>IF(A88="","",VLOOKUP(A88,Einzelkomponenten!A:K,10,FALSE))</f>
        <v>2664.5884999999998</v>
      </c>
      <c r="F88" s="20">
        <f>IF(A88="","",VLOOKUP(A88,Einzelkomponenten!A:K,11,FALSE))</f>
        <v>1</v>
      </c>
      <c r="G88" s="11">
        <f>1.3*1/'Produktauswahl und Kalkulation'!$C$7</f>
        <v>0.10833333333333334</v>
      </c>
      <c r="H88" s="19">
        <f>IF(A88="","",(D88/F88)*G88)</f>
        <v>242.57458333333335</v>
      </c>
      <c r="I88" s="29">
        <f>IF(A88="","",(E88/F88)*G88)</f>
        <v>288.66375416666665</v>
      </c>
      <c r="J88" s="51"/>
      <c r="K88" s="51"/>
    </row>
    <row r="89" spans="1:11" x14ac:dyDescent="0.2">
      <c r="A89" s="28" t="s">
        <v>58</v>
      </c>
      <c r="B89" s="18" t="str">
        <f>IF(A89="","",VLOOKUP(A89,Einzelkomponenten!A:B,2,FALSE))</f>
        <v>NextSeq 500 Mid Output Kit v2 (2x75 cycles 130M cluster)</v>
      </c>
      <c r="C89" s="18" t="str">
        <f>IF(A89="","",VLOOKUP(A89,Einzelkomponenten!A:K,3,FALSE))</f>
        <v>Illumina</v>
      </c>
      <c r="D89" s="19">
        <f>IF(A89="","",VLOOKUP(A89,Einzelkomponenten!A:K,9,FALSE))</f>
        <v>870.2</v>
      </c>
      <c r="E89" s="19">
        <f>IF(A89="","",VLOOKUP(A89,Einzelkomponenten!A:K,10,FALSE))</f>
        <v>1035.538</v>
      </c>
      <c r="F89" s="20">
        <f>IF(A89="","",VLOOKUP(A89,Einzelkomponenten!A:K,11,FALSE))</f>
        <v>1</v>
      </c>
      <c r="G89" s="11">
        <f>1.3*1/'Produktauswahl und Kalkulation'!$C$7</f>
        <v>0.10833333333333334</v>
      </c>
      <c r="H89" s="19">
        <f t="shared" ref="H89:H94" si="23">IF(A89="","",(D89/F89)*G89)</f>
        <v>94.271666666666675</v>
      </c>
      <c r="I89" s="30">
        <f t="shared" ref="I89:I94" si="24">IF(A89="","",(E89/F89)*G89)</f>
        <v>112.18328333333334</v>
      </c>
      <c r="J89" s="51"/>
      <c r="K89" s="51"/>
    </row>
    <row r="90" spans="1:11" x14ac:dyDescent="0.2">
      <c r="A90" s="28" t="s">
        <v>36</v>
      </c>
      <c r="B90" s="18" t="str">
        <f>IF(A90="","",VLOOKUP(A90,Einzelkomponenten!A:B,2,FALSE))</f>
        <v>NEBNext® Ultra Directional RNA Library Prep Kit for Illumina, 24 rxns</v>
      </c>
      <c r="C90" s="18" t="str">
        <f>IF(A90="","",VLOOKUP(A90,Einzelkomponenten!A:K,3,FALSE))</f>
        <v>NEB</v>
      </c>
      <c r="D90" s="19">
        <f>IF(A90="","",VLOOKUP(A90,Einzelkomponenten!A:K,9,FALSE))</f>
        <v>981.75</v>
      </c>
      <c r="E90" s="19">
        <f>IF(A90="","",VLOOKUP(A90,Einzelkomponenten!A:K,10,FALSE))</f>
        <v>1168.2825</v>
      </c>
      <c r="F90" s="20">
        <f>IF(A90="","",VLOOKUP(A90,Einzelkomponenten!A:K,11,FALSE))</f>
        <v>24</v>
      </c>
      <c r="G90" s="11">
        <v>1.3</v>
      </c>
      <c r="H90" s="19">
        <f t="shared" si="23"/>
        <v>53.178125000000001</v>
      </c>
      <c r="I90" s="30">
        <f t="shared" si="24"/>
        <v>63.281968750000004</v>
      </c>
      <c r="J90" s="51"/>
      <c r="K90" s="51"/>
    </row>
    <row r="91" spans="1:11" x14ac:dyDescent="0.2">
      <c r="A91" s="28" t="s">
        <v>47</v>
      </c>
      <c r="B91" s="18" t="str">
        <f>IF(A91="","",VLOOKUP(A91,Einzelkomponenten!A:B,2,FALSE))</f>
        <v>NEBNext® Poly(A) mRNA Magnetic Isolation Module, 24 rxns</v>
      </c>
      <c r="C91" s="18" t="str">
        <f>IF(A91="","",VLOOKUP(A91,Einzelkomponenten!A:K,3,FALSE))</f>
        <v>NEB</v>
      </c>
      <c r="D91" s="19">
        <f>IF(A91="","",VLOOKUP(A91,Einzelkomponenten!A:K,9,FALSE))</f>
        <v>56.95</v>
      </c>
      <c r="E91" s="19">
        <f>IF(A91="","",VLOOKUP(A91,Einzelkomponenten!A:K,10,FALSE))</f>
        <v>67.770499999999998</v>
      </c>
      <c r="F91" s="20">
        <f>IF(A91="","",VLOOKUP(A91,Einzelkomponenten!A:K,11,FALSE))</f>
        <v>24</v>
      </c>
      <c r="G91" s="11">
        <v>1.3</v>
      </c>
      <c r="H91" s="19">
        <f t="shared" si="23"/>
        <v>3.0847916666666668</v>
      </c>
      <c r="I91" s="30">
        <f t="shared" si="24"/>
        <v>3.670902083333333</v>
      </c>
      <c r="J91" s="51"/>
      <c r="K91" s="51"/>
    </row>
    <row r="92" spans="1:11" x14ac:dyDescent="0.2">
      <c r="A92" s="28" t="s">
        <v>45</v>
      </c>
      <c r="B92" s="18" t="str">
        <f>IF(A92="","",VLOOKUP(A92,Einzelkomponenten!A:B,2,FALSE))</f>
        <v>Library Quantification Kit - 500 Rxns</v>
      </c>
      <c r="C92" s="18" t="str">
        <f>IF(A92="","",VLOOKUP(A92,Einzelkomponenten!A:K,3,FALSE))</f>
        <v>Takara</v>
      </c>
      <c r="D92" s="19">
        <f>IF(A92="","",VLOOKUP(A92,Einzelkomponenten!A:K,9,FALSE))</f>
        <v>517.5</v>
      </c>
      <c r="E92" s="19">
        <f>IF(A92="","",VLOOKUP(A92,Einzelkomponenten!A:K,10,FALSE))</f>
        <v>615.82499999999993</v>
      </c>
      <c r="F92" s="20">
        <f>IF(A92="","",VLOOKUP(A92,Einzelkomponenten!A:K,11,FALSE))</f>
        <v>500</v>
      </c>
      <c r="G92" s="11">
        <v>1.3</v>
      </c>
      <c r="H92" s="19">
        <f t="shared" si="23"/>
        <v>1.3454999999999999</v>
      </c>
      <c r="I92" s="30">
        <f t="shared" si="24"/>
        <v>1.601145</v>
      </c>
      <c r="J92" s="51"/>
      <c r="K92" s="51"/>
    </row>
    <row r="93" spans="1:11" x14ac:dyDescent="0.2">
      <c r="A93" s="28" t="s">
        <v>50</v>
      </c>
      <c r="B93" s="18" t="str">
        <f>IF(A93="","",VLOOKUP(A93,Einzelkomponenten!A:B,2,FALSE))</f>
        <v>Agencourt AMPure XP - 60ml</v>
      </c>
      <c r="C93" s="18" t="str">
        <f>IF(A93="","",VLOOKUP(A93,Einzelkomponenten!A:K,3,FALSE))</f>
        <v>Beckman Coulter</v>
      </c>
      <c r="D93" s="19">
        <f>IF(A93="","",VLOOKUP(A93,Einzelkomponenten!A:K,9,FALSE))</f>
        <v>683.14499999999998</v>
      </c>
      <c r="E93" s="19">
        <f>IF(A93="","",VLOOKUP(A93,Einzelkomponenten!A:K,10,FALSE))</f>
        <v>812.94254999999998</v>
      </c>
      <c r="F93" s="20">
        <f>IF(A93="","",VLOOKUP(A93,Einzelkomponenten!A:K,11,FALSE))</f>
        <v>120</v>
      </c>
      <c r="G93" s="11">
        <v>1.3</v>
      </c>
      <c r="H93" s="19">
        <f t="shared" si="23"/>
        <v>7.4007375</v>
      </c>
      <c r="I93" s="30">
        <f t="shared" si="24"/>
        <v>8.8068776250000003</v>
      </c>
      <c r="J93" s="51"/>
      <c r="K93" s="51"/>
    </row>
    <row r="94" spans="1:11" x14ac:dyDescent="0.2">
      <c r="A94" s="28" t="s">
        <v>53</v>
      </c>
      <c r="B94" s="18" t="str">
        <f>IF(A94="","",VLOOKUP(A94,Einzelkomponenten!A:B,2,FALSE))</f>
        <v>High Sensitivity DNA Assay</v>
      </c>
      <c r="C94" s="18" t="str">
        <f>IF(A94="","",VLOOKUP(A94,Einzelkomponenten!A:K,3,FALSE))</f>
        <v>Agilent</v>
      </c>
      <c r="D94" s="19">
        <f>IF(A94="","",VLOOKUP(A94,Einzelkomponenten!A:K,9,FALSE))</f>
        <v>385.27499999999998</v>
      </c>
      <c r="E94" s="19">
        <f>IF(A94="","",VLOOKUP(A94,Einzelkomponenten!A:K,10,FALSE))</f>
        <v>458.47724999999997</v>
      </c>
      <c r="F94" s="20">
        <f>IF(A94="","",VLOOKUP(A94,Einzelkomponenten!A:K,11,FALSE))</f>
        <v>110</v>
      </c>
      <c r="G94" s="11">
        <v>1.3</v>
      </c>
      <c r="H94" s="19">
        <f t="shared" si="23"/>
        <v>4.5532500000000002</v>
      </c>
      <c r="I94" s="30">
        <f t="shared" si="24"/>
        <v>5.4183674999999996</v>
      </c>
      <c r="J94" s="51"/>
      <c r="K94" s="51"/>
    </row>
    <row r="95" spans="1:11" x14ac:dyDescent="0.2">
      <c r="A95" s="28" t="s">
        <v>15</v>
      </c>
      <c r="B95" s="18" t="str">
        <f>IF(A95="","",VLOOKUP(A95,Einzelkomponenten!A:B,2,FALSE))</f>
        <v>Pauschale für Einwegmaterial (Spitzen, Tubes, Handschuhe,...)</v>
      </c>
      <c r="C95" s="18">
        <f>IF(A95="","",VLOOKUP(A95,Einzelkomponenten!A:K,3,FALSE))</f>
        <v>0</v>
      </c>
      <c r="D95" s="19">
        <f>IF(A95="","",VLOOKUP(A95,Einzelkomponenten!A:K,9,FALSE))</f>
        <v>2.5</v>
      </c>
      <c r="E95" s="19">
        <f>IF(A95="","",VLOOKUP(A95,Einzelkomponenten!A:K,10,FALSE))</f>
        <v>2.9749999999999996</v>
      </c>
      <c r="F95" s="20">
        <f>IF(A95="","",VLOOKUP(A95,Einzelkomponenten!A:K,11,FALSE))</f>
        <v>1</v>
      </c>
      <c r="G95" s="11">
        <v>1.3</v>
      </c>
      <c r="H95" s="19">
        <f>IF(A95="","",(D95/F95)*G95)</f>
        <v>3.25</v>
      </c>
      <c r="I95" s="30">
        <f>IF(A95="","",(E95/F95)*G95)</f>
        <v>3.8674999999999997</v>
      </c>
      <c r="J95" s="51"/>
      <c r="K95" s="51"/>
    </row>
    <row r="96" spans="1:11" ht="44.25" customHeight="1" x14ac:dyDescent="0.2">
      <c r="A96" s="39" t="s">
        <v>111</v>
      </c>
      <c r="B96" s="40" t="s">
        <v>113</v>
      </c>
      <c r="C96" s="83" t="s">
        <v>115</v>
      </c>
      <c r="D96" s="84"/>
      <c r="E96" s="84"/>
      <c r="F96" s="84"/>
      <c r="G96" s="85"/>
      <c r="H96" s="41">
        <f>SUM(H89:H95)</f>
        <v>167.0840708333333</v>
      </c>
      <c r="I96" s="41">
        <f>SUM(I89:I95)</f>
        <v>198.83004429166667</v>
      </c>
      <c r="J96" s="51">
        <f>'Produktauswahl und Kalkulation'!$C$7</f>
        <v>12</v>
      </c>
      <c r="K96" s="51">
        <v>400</v>
      </c>
    </row>
    <row r="97" spans="1:11" ht="44.25" customHeight="1" thickBot="1" x14ac:dyDescent="0.25">
      <c r="A97" s="31" t="s">
        <v>112</v>
      </c>
      <c r="B97" s="32" t="s">
        <v>114</v>
      </c>
      <c r="C97" s="80" t="s">
        <v>116</v>
      </c>
      <c r="D97" s="81"/>
      <c r="E97" s="81"/>
      <c r="F97" s="81"/>
      <c r="G97" s="82"/>
      <c r="H97" s="33">
        <f>SUM(H88,H90:H95)</f>
        <v>315.38698750000003</v>
      </c>
      <c r="I97" s="33">
        <f>SUM(I88,I90:I95)</f>
        <v>375.31051512499999</v>
      </c>
      <c r="J97" s="51">
        <f>'Produktauswahl und Kalkulation'!$C$7</f>
        <v>12</v>
      </c>
      <c r="K97" s="51">
        <v>400</v>
      </c>
    </row>
    <row r="98" spans="1:11" ht="30" customHeight="1" thickBot="1" x14ac:dyDescent="0.25">
      <c r="A98" s="35"/>
      <c r="B98" s="35"/>
      <c r="C98" s="35"/>
      <c r="D98" s="36"/>
      <c r="E98" s="36"/>
      <c r="F98" s="37"/>
      <c r="G98" s="17"/>
      <c r="H98" s="17"/>
      <c r="I98" s="17"/>
      <c r="J98" s="51"/>
      <c r="K98" s="51"/>
    </row>
    <row r="99" spans="1:11" ht="60" customHeight="1" x14ac:dyDescent="0.2">
      <c r="A99" s="24" t="str">
        <f>$A$1</f>
        <v>RCUT Bestell-ID</v>
      </c>
      <c r="B99" s="25" t="str">
        <f>$B$1</f>
        <v>Produktname</v>
      </c>
      <c r="C99" s="25" t="str">
        <f t="shared" ref="C99:I99" si="25">C$1</f>
        <v>Firma</v>
      </c>
      <c r="D99" s="26" t="str">
        <f t="shared" si="25"/>
        <v>Nettopreis (inkl. Rabatt)</v>
      </c>
      <c r="E99" s="26" t="str">
        <f t="shared" si="25"/>
        <v>Bruttopreis (inkl. Rabatt)</v>
      </c>
      <c r="F99" s="26" t="str">
        <f t="shared" si="25"/>
        <v>Kit Inhalt (Stückzahl)</v>
      </c>
      <c r="G99" s="26" t="str">
        <f t="shared" si="25"/>
        <v>pro Produkt benötigte Einheiten</v>
      </c>
      <c r="H99" s="26" t="str">
        <f t="shared" si="25"/>
        <v>Nettokosten pro Produkt (Euro)</v>
      </c>
      <c r="I99" s="27" t="str">
        <f t="shared" si="25"/>
        <v>Bruttokosten pro Produkt (Euro)</v>
      </c>
      <c r="J99" s="51"/>
      <c r="K99" s="51"/>
    </row>
    <row r="100" spans="1:11" x14ac:dyDescent="0.2">
      <c r="A100" s="28" t="s">
        <v>66</v>
      </c>
      <c r="B100" s="18" t="str">
        <f>IF(A100="","",VLOOKUP(A100,Einzelkomponenten!A:B,2,FALSE))</f>
        <v>NextSeq 500 High Output Kit v2 (2x150 cycles 400M cluster)</v>
      </c>
      <c r="C100" s="18" t="str">
        <f>IF(A100="","",VLOOKUP(A100,Einzelkomponenten!A:K,3,FALSE))</f>
        <v>Illumina</v>
      </c>
      <c r="D100" s="19">
        <f>IF(A100="","",VLOOKUP(A100,Einzelkomponenten!A:K,9,FALSE))</f>
        <v>3582.45</v>
      </c>
      <c r="E100" s="19">
        <f>IF(A100="","",VLOOKUP(A100,Einzelkomponenten!A:K,10,FALSE))</f>
        <v>4263.1154999999999</v>
      </c>
      <c r="F100" s="20">
        <f>IF(A100="","",VLOOKUP(A100,Einzelkomponenten!A:K,11,FALSE))</f>
        <v>1</v>
      </c>
      <c r="G100" s="11">
        <f>1.3*1/'Produktauswahl und Kalkulation'!$C$7</f>
        <v>0.10833333333333334</v>
      </c>
      <c r="H100" s="19">
        <f>IF(A100="","",(D100/F100)*G100)</f>
        <v>388.09875</v>
      </c>
      <c r="I100" s="29">
        <f>IF(A100="","",(E100/F100)*G100)</f>
        <v>461.8375125</v>
      </c>
      <c r="J100" s="51"/>
      <c r="K100" s="51"/>
    </row>
    <row r="101" spans="1:11" x14ac:dyDescent="0.2">
      <c r="A101" s="28" t="s">
        <v>61</v>
      </c>
      <c r="B101" s="18" t="str">
        <f>IF(A101="","",VLOOKUP(A101,Einzelkomponenten!A:B,2,FALSE))</f>
        <v>NextSeq 500 Mid Output Kit v2 (2x150 cycles 130M cluster)</v>
      </c>
      <c r="C101" s="18" t="str">
        <f>IF(A101="","",VLOOKUP(A101,Einzelkomponenten!A:K,3,FALSE))</f>
        <v>Illumina</v>
      </c>
      <c r="D101" s="19">
        <f>IF(A101="","",VLOOKUP(A101,Einzelkomponenten!A:K,9,FALSE))</f>
        <v>1390.8</v>
      </c>
      <c r="E101" s="19">
        <f>IF(A101="","",VLOOKUP(A101,Einzelkomponenten!A:K,10,FALSE))</f>
        <v>1655.0519999999999</v>
      </c>
      <c r="F101" s="20">
        <f>IF(A101="","",VLOOKUP(A101,Einzelkomponenten!A:K,11,FALSE))</f>
        <v>1</v>
      </c>
      <c r="G101" s="11">
        <f>1.3*1/'Produktauswahl und Kalkulation'!$C$7</f>
        <v>0.10833333333333334</v>
      </c>
      <c r="H101" s="19">
        <f t="shared" ref="H101:H106" si="26">IF(A101="","",(D101/F101)*G101)</f>
        <v>150.66999999999999</v>
      </c>
      <c r="I101" s="30">
        <f t="shared" ref="I101:I106" si="27">IF(A101="","",(E101/F101)*G101)</f>
        <v>179.29730000000001</v>
      </c>
      <c r="J101" s="51"/>
      <c r="K101" s="51"/>
    </row>
    <row r="102" spans="1:11" x14ac:dyDescent="0.2">
      <c r="A102" s="28" t="s">
        <v>36</v>
      </c>
      <c r="B102" s="18" t="str">
        <f>IF(A102="","",VLOOKUP(A102,Einzelkomponenten!A:B,2,FALSE))</f>
        <v>NEBNext® Ultra Directional RNA Library Prep Kit for Illumina, 24 rxns</v>
      </c>
      <c r="C102" s="18" t="str">
        <f>IF(A102="","",VLOOKUP(A102,Einzelkomponenten!A:K,3,FALSE))</f>
        <v>NEB</v>
      </c>
      <c r="D102" s="19">
        <f>IF(A102="","",VLOOKUP(A102,Einzelkomponenten!A:K,9,FALSE))</f>
        <v>981.75</v>
      </c>
      <c r="E102" s="19">
        <f>IF(A102="","",VLOOKUP(A102,Einzelkomponenten!A:K,10,FALSE))</f>
        <v>1168.2825</v>
      </c>
      <c r="F102" s="20">
        <f>IF(A102="","",VLOOKUP(A102,Einzelkomponenten!A:K,11,FALSE))</f>
        <v>24</v>
      </c>
      <c r="G102" s="11">
        <v>1.3</v>
      </c>
      <c r="H102" s="19">
        <f t="shared" si="26"/>
        <v>53.178125000000001</v>
      </c>
      <c r="I102" s="30">
        <f t="shared" si="27"/>
        <v>63.281968750000004</v>
      </c>
      <c r="J102" s="51"/>
      <c r="K102" s="51"/>
    </row>
    <row r="103" spans="1:11" x14ac:dyDescent="0.2">
      <c r="A103" s="28" t="s">
        <v>47</v>
      </c>
      <c r="B103" s="18" t="str">
        <f>IF(A103="","",VLOOKUP(A103,Einzelkomponenten!A:B,2,FALSE))</f>
        <v>NEBNext® Poly(A) mRNA Magnetic Isolation Module, 24 rxns</v>
      </c>
      <c r="C103" s="18" t="str">
        <f>IF(A103="","",VLOOKUP(A103,Einzelkomponenten!A:K,3,FALSE))</f>
        <v>NEB</v>
      </c>
      <c r="D103" s="19">
        <f>IF(A103="","",VLOOKUP(A103,Einzelkomponenten!A:K,9,FALSE))</f>
        <v>56.95</v>
      </c>
      <c r="E103" s="19">
        <f>IF(A103="","",VLOOKUP(A103,Einzelkomponenten!A:K,10,FALSE))</f>
        <v>67.770499999999998</v>
      </c>
      <c r="F103" s="20">
        <f>IF(A103="","",VLOOKUP(A103,Einzelkomponenten!A:K,11,FALSE))</f>
        <v>24</v>
      </c>
      <c r="G103" s="11">
        <v>1.3</v>
      </c>
      <c r="H103" s="19">
        <f t="shared" si="26"/>
        <v>3.0847916666666668</v>
      </c>
      <c r="I103" s="30">
        <f t="shared" si="27"/>
        <v>3.670902083333333</v>
      </c>
      <c r="J103" s="51"/>
      <c r="K103" s="51"/>
    </row>
    <row r="104" spans="1:11" x14ac:dyDescent="0.2">
      <c r="A104" s="28" t="s">
        <v>45</v>
      </c>
      <c r="B104" s="18" t="str">
        <f>IF(A104="","",VLOOKUP(A104,Einzelkomponenten!A:B,2,FALSE))</f>
        <v>Library Quantification Kit - 500 Rxns</v>
      </c>
      <c r="C104" s="18" t="str">
        <f>IF(A104="","",VLOOKUP(A104,Einzelkomponenten!A:K,3,FALSE))</f>
        <v>Takara</v>
      </c>
      <c r="D104" s="19">
        <f>IF(A104="","",VLOOKUP(A104,Einzelkomponenten!A:K,9,FALSE))</f>
        <v>517.5</v>
      </c>
      <c r="E104" s="19">
        <f>IF(A104="","",VLOOKUP(A104,Einzelkomponenten!A:K,10,FALSE))</f>
        <v>615.82499999999993</v>
      </c>
      <c r="F104" s="20">
        <f>IF(A104="","",VLOOKUP(A104,Einzelkomponenten!A:K,11,FALSE))</f>
        <v>500</v>
      </c>
      <c r="G104" s="11">
        <v>1.3</v>
      </c>
      <c r="H104" s="19">
        <f t="shared" si="26"/>
        <v>1.3454999999999999</v>
      </c>
      <c r="I104" s="30">
        <f t="shared" si="27"/>
        <v>1.601145</v>
      </c>
      <c r="J104" s="51"/>
      <c r="K104" s="51"/>
    </row>
    <row r="105" spans="1:11" x14ac:dyDescent="0.2">
      <c r="A105" s="28" t="s">
        <v>50</v>
      </c>
      <c r="B105" s="18" t="str">
        <f>IF(A105="","",VLOOKUP(A105,Einzelkomponenten!A:B,2,FALSE))</f>
        <v>Agencourt AMPure XP - 60ml</v>
      </c>
      <c r="C105" s="18" t="str">
        <f>IF(A105="","",VLOOKUP(A105,Einzelkomponenten!A:K,3,FALSE))</f>
        <v>Beckman Coulter</v>
      </c>
      <c r="D105" s="19">
        <f>IF(A105="","",VLOOKUP(A105,Einzelkomponenten!A:K,9,FALSE))</f>
        <v>683.14499999999998</v>
      </c>
      <c r="E105" s="19">
        <f>IF(A105="","",VLOOKUP(A105,Einzelkomponenten!A:K,10,FALSE))</f>
        <v>812.94254999999998</v>
      </c>
      <c r="F105" s="20">
        <f>IF(A105="","",VLOOKUP(A105,Einzelkomponenten!A:K,11,FALSE))</f>
        <v>120</v>
      </c>
      <c r="G105" s="11">
        <v>1.3</v>
      </c>
      <c r="H105" s="19">
        <f t="shared" si="26"/>
        <v>7.4007375</v>
      </c>
      <c r="I105" s="30">
        <f t="shared" si="27"/>
        <v>8.8068776250000003</v>
      </c>
      <c r="J105" s="51"/>
      <c r="K105" s="51"/>
    </row>
    <row r="106" spans="1:11" x14ac:dyDescent="0.2">
      <c r="A106" s="28" t="s">
        <v>53</v>
      </c>
      <c r="B106" s="18" t="str">
        <f>IF(A106="","",VLOOKUP(A106,Einzelkomponenten!A:B,2,FALSE))</f>
        <v>High Sensitivity DNA Assay</v>
      </c>
      <c r="C106" s="18" t="str">
        <f>IF(A106="","",VLOOKUP(A106,Einzelkomponenten!A:K,3,FALSE))</f>
        <v>Agilent</v>
      </c>
      <c r="D106" s="19">
        <f>IF(A106="","",VLOOKUP(A106,Einzelkomponenten!A:K,9,FALSE))</f>
        <v>385.27499999999998</v>
      </c>
      <c r="E106" s="19">
        <f>IF(A106="","",VLOOKUP(A106,Einzelkomponenten!A:K,10,FALSE))</f>
        <v>458.47724999999997</v>
      </c>
      <c r="F106" s="20">
        <f>IF(A106="","",VLOOKUP(A106,Einzelkomponenten!A:K,11,FALSE))</f>
        <v>110</v>
      </c>
      <c r="G106" s="11">
        <v>1.3</v>
      </c>
      <c r="H106" s="19">
        <f t="shared" si="26"/>
        <v>4.5532500000000002</v>
      </c>
      <c r="I106" s="30">
        <f t="shared" si="27"/>
        <v>5.4183674999999996</v>
      </c>
      <c r="J106" s="51"/>
      <c r="K106" s="51"/>
    </row>
    <row r="107" spans="1:11" x14ac:dyDescent="0.2">
      <c r="A107" s="28" t="s">
        <v>15</v>
      </c>
      <c r="B107" s="18" t="str">
        <f>IF(A107="","",VLOOKUP(A107,Einzelkomponenten!A:B,2,FALSE))</f>
        <v>Pauschale für Einwegmaterial (Spitzen, Tubes, Handschuhe,...)</v>
      </c>
      <c r="C107" s="18">
        <f>IF(A107="","",VLOOKUP(A107,Einzelkomponenten!A:K,3,FALSE))</f>
        <v>0</v>
      </c>
      <c r="D107" s="19">
        <f>IF(A107="","",VLOOKUP(A107,Einzelkomponenten!A:K,9,FALSE))</f>
        <v>2.5</v>
      </c>
      <c r="E107" s="19">
        <f>IF(A107="","",VLOOKUP(A107,Einzelkomponenten!A:K,10,FALSE))</f>
        <v>2.9749999999999996</v>
      </c>
      <c r="F107" s="20">
        <f>IF(A107="","",VLOOKUP(A107,Einzelkomponenten!A:K,11,FALSE))</f>
        <v>1</v>
      </c>
      <c r="G107" s="11">
        <v>1.3</v>
      </c>
      <c r="H107" s="19">
        <f>IF(A107="","",(D107/F107)*G107)</f>
        <v>3.25</v>
      </c>
      <c r="I107" s="30">
        <f>IF(A107="","",(E107/F107)*G107)</f>
        <v>3.8674999999999997</v>
      </c>
      <c r="J107" s="51"/>
      <c r="K107" s="51"/>
    </row>
    <row r="108" spans="1:11" ht="44.25" customHeight="1" x14ac:dyDescent="0.2">
      <c r="A108" s="39" t="s">
        <v>117</v>
      </c>
      <c r="B108" s="40" t="s">
        <v>119</v>
      </c>
      <c r="C108" s="83" t="s">
        <v>121</v>
      </c>
      <c r="D108" s="84"/>
      <c r="E108" s="84"/>
      <c r="F108" s="84"/>
      <c r="G108" s="85"/>
      <c r="H108" s="41">
        <f>SUM(H101:H107)</f>
        <v>223.48240416666661</v>
      </c>
      <c r="I108" s="41">
        <f>SUM(I101:I107)</f>
        <v>265.94406095833335</v>
      </c>
      <c r="J108" s="51">
        <f>'Produktauswahl und Kalkulation'!$C$7</f>
        <v>12</v>
      </c>
      <c r="K108" s="51">
        <v>400</v>
      </c>
    </row>
    <row r="109" spans="1:11" ht="44.25" customHeight="1" thickBot="1" x14ac:dyDescent="0.25">
      <c r="A109" s="31" t="s">
        <v>118</v>
      </c>
      <c r="B109" s="32" t="s">
        <v>120</v>
      </c>
      <c r="C109" s="80" t="s">
        <v>122</v>
      </c>
      <c r="D109" s="81"/>
      <c r="E109" s="81"/>
      <c r="F109" s="81"/>
      <c r="G109" s="82"/>
      <c r="H109" s="33">
        <f>SUM(H100,H102:H107)</f>
        <v>460.91115416666668</v>
      </c>
      <c r="I109" s="33">
        <f>SUM(I100,I102:I107)</f>
        <v>548.48427345833329</v>
      </c>
      <c r="J109" s="51">
        <f>'Produktauswahl und Kalkulation'!$C$7</f>
        <v>12</v>
      </c>
      <c r="K109" s="51">
        <v>400</v>
      </c>
    </row>
    <row r="110" spans="1:11" ht="30" customHeight="1" thickBot="1" x14ac:dyDescent="0.25">
      <c r="A110" s="35"/>
      <c r="B110" s="35"/>
      <c r="C110" s="35"/>
      <c r="D110" s="36"/>
      <c r="E110" s="36"/>
      <c r="F110" s="37"/>
      <c r="G110" s="17"/>
      <c r="H110" s="17"/>
      <c r="I110" s="17"/>
      <c r="J110" s="51"/>
      <c r="K110" s="51"/>
    </row>
    <row r="111" spans="1:11" ht="60" customHeight="1" x14ac:dyDescent="0.2">
      <c r="A111" s="24" t="str">
        <f>$A$1</f>
        <v>RCUT Bestell-ID</v>
      </c>
      <c r="B111" s="25" t="str">
        <f>$B$1</f>
        <v>Produktname</v>
      </c>
      <c r="C111" s="25" t="str">
        <f t="shared" ref="C111:I111" si="28">C$1</f>
        <v>Firma</v>
      </c>
      <c r="D111" s="26" t="str">
        <f t="shared" si="28"/>
        <v>Nettopreis (inkl. Rabatt)</v>
      </c>
      <c r="E111" s="26" t="str">
        <f t="shared" si="28"/>
        <v>Bruttopreis (inkl. Rabatt)</v>
      </c>
      <c r="F111" s="26" t="str">
        <f t="shared" si="28"/>
        <v>Kit Inhalt (Stückzahl)</v>
      </c>
      <c r="G111" s="26" t="str">
        <f t="shared" si="28"/>
        <v>pro Produkt benötigte Einheiten</v>
      </c>
      <c r="H111" s="26" t="str">
        <f t="shared" si="28"/>
        <v>Nettokosten pro Produkt (Euro)</v>
      </c>
      <c r="I111" s="27" t="str">
        <f t="shared" si="28"/>
        <v>Bruttokosten pro Produkt (Euro)</v>
      </c>
      <c r="J111" s="51"/>
      <c r="K111" s="51"/>
    </row>
    <row r="112" spans="1:11" x14ac:dyDescent="0.2">
      <c r="A112" s="28" t="s">
        <v>42</v>
      </c>
      <c r="B112" s="18" t="str">
        <f>IF(A112="","",VLOOKUP(A112,Einzelkomponenten!A:B,2,FALSE))</f>
        <v>SMARTer Stranded Tot. RNA-Seq Kit 48rxns</v>
      </c>
      <c r="C112" s="18" t="str">
        <f>IF(A112="","",VLOOKUP(A112,Einzelkomponenten!A:K,3,FALSE))</f>
        <v>Takara</v>
      </c>
      <c r="D112" s="19">
        <f>IF(A112="","",VLOOKUP(A112,Einzelkomponenten!A:K,9,FALSE))</f>
        <v>3550.45</v>
      </c>
      <c r="E112" s="19">
        <f>IF(A112="","",VLOOKUP(A112,Einzelkomponenten!A:K,10,FALSE))</f>
        <v>4225.0355</v>
      </c>
      <c r="F112" s="20">
        <f>IF(A112="","",VLOOKUP(A112,Einzelkomponenten!A:K,11,FALSE))</f>
        <v>48</v>
      </c>
      <c r="G112" s="11">
        <v>1</v>
      </c>
      <c r="H112" s="19">
        <f>IF(A112="","",(D112/F112)*G112)</f>
        <v>73.967708333333334</v>
      </c>
      <c r="I112" s="29">
        <f>IF(A112="","",(E112/F112)*G112)</f>
        <v>88.02157291666667</v>
      </c>
      <c r="J112" s="51"/>
      <c r="K112" s="51"/>
    </row>
    <row r="113" spans="1:11" x14ac:dyDescent="0.2">
      <c r="A113" s="28" t="s">
        <v>45</v>
      </c>
      <c r="B113" s="18" t="str">
        <f>IF(A113="","",VLOOKUP(A113,Einzelkomponenten!A:B,2,FALSE))</f>
        <v>Library Quantification Kit - 500 Rxns</v>
      </c>
      <c r="C113" s="18" t="str">
        <f>IF(A113="","",VLOOKUP(A113,Einzelkomponenten!A:K,3,FALSE))</f>
        <v>Takara</v>
      </c>
      <c r="D113" s="19">
        <f>IF(A113="","",VLOOKUP(A113,Einzelkomponenten!A:K,9,FALSE))</f>
        <v>517.5</v>
      </c>
      <c r="E113" s="19">
        <f>IF(A113="","",VLOOKUP(A113,Einzelkomponenten!A:K,10,FALSE))</f>
        <v>615.82499999999993</v>
      </c>
      <c r="F113" s="20">
        <f>IF(A113="","",VLOOKUP(A113,Einzelkomponenten!A:K,11,FALSE))</f>
        <v>500</v>
      </c>
      <c r="G113" s="11">
        <v>1</v>
      </c>
      <c r="H113" s="19">
        <f>IF(A113="","",(D113/F113)*G113)</f>
        <v>1.0349999999999999</v>
      </c>
      <c r="I113" s="30">
        <f>IF(A113="","",(E113/F113)*G113)</f>
        <v>1.2316499999999999</v>
      </c>
      <c r="J113" s="51"/>
      <c r="K113" s="51"/>
    </row>
    <row r="114" spans="1:11" x14ac:dyDescent="0.2">
      <c r="A114" s="28" t="s">
        <v>50</v>
      </c>
      <c r="B114" s="18" t="str">
        <f>IF(A114="","",VLOOKUP(A114,Einzelkomponenten!A:B,2,FALSE))</f>
        <v>Agencourt AMPure XP - 60ml</v>
      </c>
      <c r="C114" s="18" t="str">
        <f>IF(A114="","",VLOOKUP(A114,Einzelkomponenten!A:K,3,FALSE))</f>
        <v>Beckman Coulter</v>
      </c>
      <c r="D114" s="19">
        <f>IF(A114="","",VLOOKUP(A114,Einzelkomponenten!A:K,9,FALSE))</f>
        <v>683.14499999999998</v>
      </c>
      <c r="E114" s="19">
        <f>IF(A114="","",VLOOKUP(A114,Einzelkomponenten!A:K,10,FALSE))</f>
        <v>812.94254999999998</v>
      </c>
      <c r="F114" s="20">
        <f>IF(A114="","",VLOOKUP(A114,Einzelkomponenten!A:K,11,FALSE))</f>
        <v>120</v>
      </c>
      <c r="G114" s="11">
        <v>1</v>
      </c>
      <c r="H114" s="19">
        <f>IF(A114="","",(D114/F114)*G114)</f>
        <v>5.6928749999999999</v>
      </c>
      <c r="I114" s="30">
        <f>IF(A114="","",(E114/F114)*G114)</f>
        <v>6.7745212500000003</v>
      </c>
      <c r="J114" s="51"/>
      <c r="K114" s="51"/>
    </row>
    <row r="115" spans="1:11" x14ac:dyDescent="0.2">
      <c r="A115" s="28" t="s">
        <v>53</v>
      </c>
      <c r="B115" s="18" t="str">
        <f>IF(A115="","",VLOOKUP(A115,Einzelkomponenten!A:B,2,FALSE))</f>
        <v>High Sensitivity DNA Assay</v>
      </c>
      <c r="C115" s="18" t="str">
        <f>IF(A115="","",VLOOKUP(A115,Einzelkomponenten!A:K,3,FALSE))</f>
        <v>Agilent</v>
      </c>
      <c r="D115" s="19">
        <f>IF(A115="","",VLOOKUP(A115,Einzelkomponenten!A:K,9,FALSE))</f>
        <v>385.27499999999998</v>
      </c>
      <c r="E115" s="19">
        <f>IF(A115="","",VLOOKUP(A115,Einzelkomponenten!A:K,10,FALSE))</f>
        <v>458.47724999999997</v>
      </c>
      <c r="F115" s="20">
        <f>IF(A115="","",VLOOKUP(A115,Einzelkomponenten!A:K,11,FALSE))</f>
        <v>110</v>
      </c>
      <c r="G115" s="11">
        <v>1.3</v>
      </c>
      <c r="H115" s="19">
        <f>IF(A115="","",(D115/F115)*G115)</f>
        <v>4.5532500000000002</v>
      </c>
      <c r="I115" s="30">
        <f>IF(A115="","",(E115/F115)*G115)</f>
        <v>5.4183674999999996</v>
      </c>
      <c r="J115" s="51"/>
      <c r="K115" s="51"/>
    </row>
    <row r="116" spans="1:11" x14ac:dyDescent="0.2">
      <c r="A116" s="28" t="s">
        <v>15</v>
      </c>
      <c r="B116" s="18" t="str">
        <f>IF(A116="","",VLOOKUP(A116,Einzelkomponenten!A:B,2,FALSE))</f>
        <v>Pauschale für Einwegmaterial (Spitzen, Tubes, Handschuhe,...)</v>
      </c>
      <c r="C116" s="18">
        <f>IF(A116="","",VLOOKUP(A116,Einzelkomponenten!A:K,3,FALSE))</f>
        <v>0</v>
      </c>
      <c r="D116" s="19">
        <f>IF(A116="","",VLOOKUP(A116,Einzelkomponenten!A:K,9,FALSE))</f>
        <v>2.5</v>
      </c>
      <c r="E116" s="19">
        <f>IF(A116="","",VLOOKUP(A116,Einzelkomponenten!A:K,10,FALSE))</f>
        <v>2.9749999999999996</v>
      </c>
      <c r="F116" s="20">
        <f>IF(A116="","",VLOOKUP(A116,Einzelkomponenten!A:K,11,FALSE))</f>
        <v>1</v>
      </c>
      <c r="G116" s="11">
        <v>1</v>
      </c>
      <c r="H116" s="19">
        <f>IF(A116="","",(D116/F116)*G116)</f>
        <v>2.5</v>
      </c>
      <c r="I116" s="30">
        <f>IF(A116="","",(E116/F116)*G116)</f>
        <v>2.9749999999999996</v>
      </c>
      <c r="J116" s="51"/>
      <c r="K116" s="51"/>
    </row>
    <row r="117" spans="1:11" ht="45" customHeight="1" thickBot="1" x14ac:dyDescent="0.25">
      <c r="A117" s="31" t="s">
        <v>105</v>
      </c>
      <c r="B117" s="32" t="s">
        <v>146</v>
      </c>
      <c r="C117" s="80" t="s">
        <v>147</v>
      </c>
      <c r="D117" s="81"/>
      <c r="E117" s="81"/>
      <c r="F117" s="81"/>
      <c r="G117" s="82"/>
      <c r="H117" s="33">
        <f>SUM(H112:H116)</f>
        <v>87.748833333333337</v>
      </c>
      <c r="I117" s="34">
        <f>SUM(I112:I116)</f>
        <v>104.42111166666668</v>
      </c>
      <c r="J117" s="51"/>
      <c r="K117" s="51"/>
    </row>
    <row r="118" spans="1:11" ht="30" customHeight="1" thickBot="1" x14ac:dyDescent="0.25">
      <c r="A118" s="35"/>
      <c r="B118" s="35"/>
      <c r="C118" s="35"/>
      <c r="D118" s="36"/>
      <c r="E118" s="36"/>
      <c r="F118" s="37"/>
      <c r="G118" s="17"/>
      <c r="H118" s="17"/>
      <c r="I118" s="17"/>
      <c r="J118" s="51"/>
      <c r="K118" s="51"/>
    </row>
    <row r="119" spans="1:11" ht="60" customHeight="1" x14ac:dyDescent="0.2">
      <c r="A119" s="24" t="str">
        <f>$A$1</f>
        <v>RCUT Bestell-ID</v>
      </c>
      <c r="B119" s="25" t="str">
        <f>$B$1</f>
        <v>Produktname</v>
      </c>
      <c r="C119" s="25" t="str">
        <f t="shared" ref="C119:I119" si="29">C$1</f>
        <v>Firma</v>
      </c>
      <c r="D119" s="26" t="str">
        <f t="shared" si="29"/>
        <v>Nettopreis (inkl. Rabatt)</v>
      </c>
      <c r="E119" s="26" t="str">
        <f t="shared" si="29"/>
        <v>Bruttopreis (inkl. Rabatt)</v>
      </c>
      <c r="F119" s="26" t="str">
        <f t="shared" si="29"/>
        <v>Kit Inhalt (Stückzahl)</v>
      </c>
      <c r="G119" s="26" t="str">
        <f t="shared" si="29"/>
        <v>pro Produkt benötigte Einheiten</v>
      </c>
      <c r="H119" s="26" t="str">
        <f t="shared" si="29"/>
        <v>Nettokosten pro Produkt (Euro)</v>
      </c>
      <c r="I119" s="27" t="str">
        <f t="shared" si="29"/>
        <v>Bruttokosten pro Produkt (Euro)</v>
      </c>
      <c r="J119" s="51"/>
      <c r="K119" s="51"/>
    </row>
    <row r="120" spans="1:11" x14ac:dyDescent="0.2">
      <c r="A120" s="28" t="s">
        <v>36</v>
      </c>
      <c r="B120" s="18" t="str">
        <f>IF(A120="","",VLOOKUP(A120,Einzelkomponenten!A:B,2,FALSE))</f>
        <v>NEBNext® Ultra Directional RNA Library Prep Kit for Illumina, 24 rxns</v>
      </c>
      <c r="C120" s="18" t="str">
        <f>IF(A120="","",VLOOKUP(A120,Einzelkomponenten!A:K,3,FALSE))</f>
        <v>NEB</v>
      </c>
      <c r="D120" s="19">
        <f>IF(A120="","",VLOOKUP(A120,Einzelkomponenten!A:K,9,FALSE))</f>
        <v>981.75</v>
      </c>
      <c r="E120" s="19">
        <f>IF(A120="","",VLOOKUP(A120,Einzelkomponenten!A:K,10,FALSE))</f>
        <v>1168.2825</v>
      </c>
      <c r="F120" s="20">
        <f>IF(A120="","",VLOOKUP(A120,Einzelkomponenten!A:K,11,FALSE))</f>
        <v>24</v>
      </c>
      <c r="G120" s="11">
        <v>1</v>
      </c>
      <c r="H120" s="19">
        <f>IF(A120="","",(D120/F120)*G120)</f>
        <v>40.90625</v>
      </c>
      <c r="I120" s="29">
        <f>IF(A120="","",(E120/F120)*G120)</f>
        <v>48.678437500000001</v>
      </c>
      <c r="J120" s="51"/>
      <c r="K120" s="51"/>
    </row>
    <row r="121" spans="1:11" x14ac:dyDescent="0.2">
      <c r="A121" s="28" t="s">
        <v>29</v>
      </c>
      <c r="B121" s="18" t="str">
        <f>IF(A121="","",VLOOKUP(A121,Einzelkomponenten!A:B,2,FALSE))</f>
        <v>NEBNext® rRNA Depletion Kit (Human/Mouse/Rat), 24 rxns</v>
      </c>
      <c r="C121" s="18" t="str">
        <f>IF(A121="","",VLOOKUP(A121,Einzelkomponenten!A:K,3,FALSE))</f>
        <v>NEB</v>
      </c>
      <c r="D121" s="19">
        <f>IF(A121="","",VLOOKUP(A121,Einzelkomponenten!A:K,9,FALSE))</f>
        <v>1020</v>
      </c>
      <c r="E121" s="19">
        <f>IF(A121="","",VLOOKUP(A121,Einzelkomponenten!A:K,10,FALSE))</f>
        <v>1213.8</v>
      </c>
      <c r="F121" s="20">
        <f>IF(A121="","",VLOOKUP(A121,Einzelkomponenten!A:K,11,FALSE))</f>
        <v>24</v>
      </c>
      <c r="G121" s="11">
        <v>1</v>
      </c>
      <c r="H121" s="19">
        <f t="shared" ref="H121:H126" si="30">IF(A121="","",(D121/F121)*G121)</f>
        <v>42.5</v>
      </c>
      <c r="I121" s="30">
        <f t="shared" ref="I121:I126" si="31">IF(A121="","",(E121/F121)*G121)</f>
        <v>50.574999999999996</v>
      </c>
      <c r="J121" s="51"/>
      <c r="K121" s="51"/>
    </row>
    <row r="122" spans="1:11" x14ac:dyDescent="0.2">
      <c r="A122" s="28" t="s">
        <v>45</v>
      </c>
      <c r="B122" s="18" t="str">
        <f>IF(A122="","",VLOOKUP(A122,Einzelkomponenten!A:B,2,FALSE))</f>
        <v>Library Quantification Kit - 500 Rxns</v>
      </c>
      <c r="C122" s="18" t="str">
        <f>IF(A122="","",VLOOKUP(A122,Einzelkomponenten!A:K,3,FALSE))</f>
        <v>Takara</v>
      </c>
      <c r="D122" s="19">
        <f>IF(A122="","",VLOOKUP(A122,Einzelkomponenten!A:K,9,FALSE))</f>
        <v>517.5</v>
      </c>
      <c r="E122" s="19">
        <f>IF(A122="","",VLOOKUP(A122,Einzelkomponenten!A:K,10,FALSE))</f>
        <v>615.82499999999993</v>
      </c>
      <c r="F122" s="20">
        <f>IF(A122="","",VLOOKUP(A122,Einzelkomponenten!A:K,11,FALSE))</f>
        <v>500</v>
      </c>
      <c r="G122" s="11">
        <v>1</v>
      </c>
      <c r="H122" s="19">
        <f t="shared" si="30"/>
        <v>1.0349999999999999</v>
      </c>
      <c r="I122" s="30">
        <f t="shared" si="31"/>
        <v>1.2316499999999999</v>
      </c>
      <c r="J122" s="51"/>
      <c r="K122" s="51"/>
    </row>
    <row r="123" spans="1:11" x14ac:dyDescent="0.2">
      <c r="A123" s="28" t="s">
        <v>50</v>
      </c>
      <c r="B123" s="18" t="str">
        <f>IF(A123="","",VLOOKUP(A123,Einzelkomponenten!A:B,2,FALSE))</f>
        <v>Agencourt AMPure XP - 60ml</v>
      </c>
      <c r="C123" s="18" t="str">
        <f>IF(A123="","",VLOOKUP(A123,Einzelkomponenten!A:K,3,FALSE))</f>
        <v>Beckman Coulter</v>
      </c>
      <c r="D123" s="19">
        <f>IF(A123="","",VLOOKUP(A123,Einzelkomponenten!A:K,9,FALSE))</f>
        <v>683.14499999999998</v>
      </c>
      <c r="E123" s="19">
        <f>IF(A123="","",VLOOKUP(A123,Einzelkomponenten!A:K,10,FALSE))</f>
        <v>812.94254999999998</v>
      </c>
      <c r="F123" s="20">
        <f>IF(A123="","",VLOOKUP(A123,Einzelkomponenten!A:K,11,FALSE))</f>
        <v>120</v>
      </c>
      <c r="G123" s="11">
        <v>1</v>
      </c>
      <c r="H123" s="19">
        <f t="shared" si="30"/>
        <v>5.6928749999999999</v>
      </c>
      <c r="I123" s="30">
        <f t="shared" si="31"/>
        <v>6.7745212500000003</v>
      </c>
      <c r="J123" s="51"/>
      <c r="K123" s="51"/>
    </row>
    <row r="124" spans="1:11" x14ac:dyDescent="0.2">
      <c r="A124" s="28" t="s">
        <v>25</v>
      </c>
      <c r="B124" s="18" t="str">
        <f>IF(A124="","",VLOOKUP(A124,Einzelkomponenten!A:B,2,FALSE))</f>
        <v>Agencourt RNAClean XP  - 40ml</v>
      </c>
      <c r="C124" s="18" t="str">
        <f>IF(A124="","",VLOOKUP(A124,Einzelkomponenten!A:K,3,FALSE))</f>
        <v>Beckman Coulter</v>
      </c>
      <c r="D124" s="19">
        <f>IF(A124="","",VLOOKUP(A124,Einzelkomponenten!A:K,9,FALSE))</f>
        <v>772.83</v>
      </c>
      <c r="E124" s="19">
        <f>IF(A124="","",VLOOKUP(A124,Einzelkomponenten!A:K,10,FALSE))</f>
        <v>919.66769999999997</v>
      </c>
      <c r="F124" s="20">
        <f>IF(A124="","",VLOOKUP(A124,Einzelkomponenten!A:K,11,FALSE))</f>
        <v>200</v>
      </c>
      <c r="G124" s="11">
        <v>1</v>
      </c>
      <c r="H124" s="19">
        <f t="shared" si="30"/>
        <v>3.8641500000000004</v>
      </c>
      <c r="I124" s="30">
        <f t="shared" si="31"/>
        <v>4.5983384999999997</v>
      </c>
      <c r="J124" s="51"/>
      <c r="K124" s="51"/>
    </row>
    <row r="125" spans="1:11" x14ac:dyDescent="0.2">
      <c r="A125" s="28" t="s">
        <v>53</v>
      </c>
      <c r="B125" s="18" t="str">
        <f>IF(A125="","",VLOOKUP(A125,Einzelkomponenten!A:B,2,FALSE))</f>
        <v>High Sensitivity DNA Assay</v>
      </c>
      <c r="C125" s="18" t="str">
        <f>IF(A125="","",VLOOKUP(A125,Einzelkomponenten!A:K,3,FALSE))</f>
        <v>Agilent</v>
      </c>
      <c r="D125" s="19">
        <f>IF(A125="","",VLOOKUP(A125,Einzelkomponenten!A:K,9,FALSE))</f>
        <v>385.27499999999998</v>
      </c>
      <c r="E125" s="19">
        <f>IF(A125="","",VLOOKUP(A125,Einzelkomponenten!A:K,10,FALSE))</f>
        <v>458.47724999999997</v>
      </c>
      <c r="F125" s="20">
        <f>IF(A125="","",VLOOKUP(A125,Einzelkomponenten!A:K,11,FALSE))</f>
        <v>110</v>
      </c>
      <c r="G125" s="11">
        <v>1.3</v>
      </c>
      <c r="H125" s="19">
        <f t="shared" si="30"/>
        <v>4.5532500000000002</v>
      </c>
      <c r="I125" s="30">
        <f t="shared" si="31"/>
        <v>5.4183674999999996</v>
      </c>
      <c r="J125" s="51"/>
      <c r="K125" s="51"/>
    </row>
    <row r="126" spans="1:11" x14ac:dyDescent="0.2">
      <c r="A126" s="43" t="s">
        <v>15</v>
      </c>
      <c r="B126" s="18" t="str">
        <f>IF(A126="","",VLOOKUP(A126,Einzelkomponenten!A:B,2,FALSE))</f>
        <v>Pauschale für Einwegmaterial (Spitzen, Tubes, Handschuhe,...)</v>
      </c>
      <c r="C126" s="18">
        <f>IF(A126="","",VLOOKUP(A126,Einzelkomponenten!A:K,3,FALSE))</f>
        <v>0</v>
      </c>
      <c r="D126" s="19">
        <f>IF(A126="","",VLOOKUP(A126,Einzelkomponenten!A:K,9,FALSE))</f>
        <v>2.5</v>
      </c>
      <c r="E126" s="19">
        <f>IF(A126="","",VLOOKUP(A126,Einzelkomponenten!A:K,10,FALSE))</f>
        <v>2.9749999999999996</v>
      </c>
      <c r="F126" s="20">
        <f>IF(A126="","",VLOOKUP(A126,Einzelkomponenten!A:K,11,FALSE))</f>
        <v>1</v>
      </c>
      <c r="G126" s="47">
        <v>1</v>
      </c>
      <c r="H126" s="19">
        <f t="shared" si="30"/>
        <v>2.5</v>
      </c>
      <c r="I126" s="30">
        <f t="shared" si="31"/>
        <v>2.9749999999999996</v>
      </c>
      <c r="J126" s="51"/>
      <c r="K126" s="51"/>
    </row>
    <row r="127" spans="1:11" ht="45" customHeight="1" thickBot="1" x14ac:dyDescent="0.25">
      <c r="A127" s="31" t="s">
        <v>106</v>
      </c>
      <c r="B127" s="32" t="s">
        <v>149</v>
      </c>
      <c r="C127" s="80" t="s">
        <v>150</v>
      </c>
      <c r="D127" s="81"/>
      <c r="E127" s="81"/>
      <c r="F127" s="81"/>
      <c r="G127" s="82"/>
      <c r="H127" s="33">
        <f>SUM(H120:H126)</f>
        <v>101.051525</v>
      </c>
      <c r="I127" s="34">
        <f>SUM(I120:I126)</f>
        <v>120.25131474999999</v>
      </c>
      <c r="J127" s="51"/>
      <c r="K127" s="51"/>
    </row>
    <row r="128" spans="1:11" ht="30" customHeight="1" thickBot="1" x14ac:dyDescent="0.25">
      <c r="A128" s="35"/>
      <c r="B128" s="35"/>
      <c r="C128" s="35"/>
      <c r="D128" s="36"/>
      <c r="E128" s="36"/>
      <c r="F128" s="37"/>
      <c r="G128" s="17"/>
      <c r="H128" s="17"/>
      <c r="I128" s="17"/>
      <c r="J128" s="51"/>
      <c r="K128" s="51"/>
    </row>
    <row r="129" spans="1:11" ht="60" customHeight="1" x14ac:dyDescent="0.2">
      <c r="A129" s="24" t="str">
        <f>$A$1</f>
        <v>RCUT Bestell-ID</v>
      </c>
      <c r="B129" s="25" t="str">
        <f>$B$1</f>
        <v>Produktname</v>
      </c>
      <c r="C129" s="25" t="str">
        <f t="shared" ref="C129:I129" si="32">C$1</f>
        <v>Firma</v>
      </c>
      <c r="D129" s="26" t="str">
        <f t="shared" si="32"/>
        <v>Nettopreis (inkl. Rabatt)</v>
      </c>
      <c r="E129" s="26" t="str">
        <f t="shared" si="32"/>
        <v>Bruttopreis (inkl. Rabatt)</v>
      </c>
      <c r="F129" s="26" t="str">
        <f t="shared" si="32"/>
        <v>Kit Inhalt (Stückzahl)</v>
      </c>
      <c r="G129" s="26" t="str">
        <f t="shared" si="32"/>
        <v>pro Produkt benötigte Einheiten</v>
      </c>
      <c r="H129" s="26" t="str">
        <f t="shared" si="32"/>
        <v>Nettokosten pro Produkt (Euro)</v>
      </c>
      <c r="I129" s="27" t="str">
        <f t="shared" si="32"/>
        <v>Bruttokosten pro Produkt (Euro)</v>
      </c>
      <c r="J129" s="51"/>
      <c r="K129" s="51"/>
    </row>
    <row r="130" spans="1:11" x14ac:dyDescent="0.2">
      <c r="A130" s="28" t="s">
        <v>36</v>
      </c>
      <c r="B130" s="18" t="str">
        <f>IF(A130="","",VLOOKUP(A130,Einzelkomponenten!A:B,2,FALSE))</f>
        <v>NEBNext® Ultra Directional RNA Library Prep Kit for Illumina, 24 rxns</v>
      </c>
      <c r="C130" s="18" t="str">
        <f>IF(A130="","",VLOOKUP(A130,Einzelkomponenten!A:K,3,FALSE))</f>
        <v>NEB</v>
      </c>
      <c r="D130" s="19">
        <f>IF(A130="","",VLOOKUP(A130,Einzelkomponenten!A:K,9,FALSE))</f>
        <v>981.75</v>
      </c>
      <c r="E130" s="19">
        <f>IF(A130="","",VLOOKUP(A130,Einzelkomponenten!A:K,10,FALSE))</f>
        <v>1168.2825</v>
      </c>
      <c r="F130" s="20">
        <f>IF(A130="","",VLOOKUP(A130,Einzelkomponenten!A:K,11,FALSE))</f>
        <v>24</v>
      </c>
      <c r="G130" s="11">
        <v>1</v>
      </c>
      <c r="H130" s="19">
        <f>IF(A130="","",(D130/F130)*G130)</f>
        <v>40.90625</v>
      </c>
      <c r="I130" s="29">
        <f>IF(A130="","",(E130/F130)*G130)</f>
        <v>48.678437500000001</v>
      </c>
      <c r="J130" s="51"/>
      <c r="K130" s="51"/>
    </row>
    <row r="131" spans="1:11" x14ac:dyDescent="0.2">
      <c r="A131" s="28" t="s">
        <v>47</v>
      </c>
      <c r="B131" s="18" t="str">
        <f>IF(A131="","",VLOOKUP(A131,Einzelkomponenten!A:B,2,FALSE))</f>
        <v>NEBNext® Poly(A) mRNA Magnetic Isolation Module, 24 rxns</v>
      </c>
      <c r="C131" s="18" t="str">
        <f>IF(A131="","",VLOOKUP(A131,Einzelkomponenten!A:K,3,FALSE))</f>
        <v>NEB</v>
      </c>
      <c r="D131" s="19">
        <f>IF(A131="","",VLOOKUP(A131,Einzelkomponenten!A:K,9,FALSE))</f>
        <v>56.95</v>
      </c>
      <c r="E131" s="19">
        <f>IF(A131="","",VLOOKUP(A131,Einzelkomponenten!A:K,10,FALSE))</f>
        <v>67.770499999999998</v>
      </c>
      <c r="F131" s="20">
        <f>IF(A131="","",VLOOKUP(A131,Einzelkomponenten!A:K,11,FALSE))</f>
        <v>24</v>
      </c>
      <c r="G131" s="11">
        <v>1</v>
      </c>
      <c r="H131" s="19">
        <f t="shared" ref="H131:H135" si="33">IF(A131="","",(D131/F131)*G131)</f>
        <v>2.3729166666666668</v>
      </c>
      <c r="I131" s="30">
        <f t="shared" ref="I131:I135" si="34">IF(A131="","",(E131/F131)*G131)</f>
        <v>2.8237708333333331</v>
      </c>
      <c r="J131" s="51"/>
      <c r="K131" s="51"/>
    </row>
    <row r="132" spans="1:11" x14ac:dyDescent="0.2">
      <c r="A132" s="28" t="s">
        <v>45</v>
      </c>
      <c r="B132" s="18" t="str">
        <f>IF(A132="","",VLOOKUP(A132,Einzelkomponenten!A:B,2,FALSE))</f>
        <v>Library Quantification Kit - 500 Rxns</v>
      </c>
      <c r="C132" s="18" t="str">
        <f>IF(A132="","",VLOOKUP(A132,Einzelkomponenten!A:K,3,FALSE))</f>
        <v>Takara</v>
      </c>
      <c r="D132" s="19">
        <f>IF(A132="","",VLOOKUP(A132,Einzelkomponenten!A:K,9,FALSE))</f>
        <v>517.5</v>
      </c>
      <c r="E132" s="19">
        <f>IF(A132="","",VLOOKUP(A132,Einzelkomponenten!A:K,10,FALSE))</f>
        <v>615.82499999999993</v>
      </c>
      <c r="F132" s="20">
        <f>IF(A132="","",VLOOKUP(A132,Einzelkomponenten!A:K,11,FALSE))</f>
        <v>500</v>
      </c>
      <c r="G132" s="11">
        <v>1</v>
      </c>
      <c r="H132" s="19">
        <f t="shared" si="33"/>
        <v>1.0349999999999999</v>
      </c>
      <c r="I132" s="30">
        <f t="shared" si="34"/>
        <v>1.2316499999999999</v>
      </c>
      <c r="J132" s="51"/>
      <c r="K132" s="51"/>
    </row>
    <row r="133" spans="1:11" x14ac:dyDescent="0.2">
      <c r="A133" s="28" t="s">
        <v>50</v>
      </c>
      <c r="B133" s="18" t="str">
        <f>IF(A133="","",VLOOKUP(A133,Einzelkomponenten!A:B,2,FALSE))</f>
        <v>Agencourt AMPure XP - 60ml</v>
      </c>
      <c r="C133" s="18" t="str">
        <f>IF(A133="","",VLOOKUP(A133,Einzelkomponenten!A:K,3,FALSE))</f>
        <v>Beckman Coulter</v>
      </c>
      <c r="D133" s="19">
        <f>IF(A133="","",VLOOKUP(A133,Einzelkomponenten!A:K,9,FALSE))</f>
        <v>683.14499999999998</v>
      </c>
      <c r="E133" s="19">
        <f>IF(A133="","",VLOOKUP(A133,Einzelkomponenten!A:K,10,FALSE))</f>
        <v>812.94254999999998</v>
      </c>
      <c r="F133" s="20">
        <f>IF(A133="","",VLOOKUP(A133,Einzelkomponenten!A:K,11,FALSE))</f>
        <v>120</v>
      </c>
      <c r="G133" s="11">
        <v>1</v>
      </c>
      <c r="H133" s="19">
        <f t="shared" si="33"/>
        <v>5.6928749999999999</v>
      </c>
      <c r="I133" s="30">
        <f t="shared" si="34"/>
        <v>6.7745212500000003</v>
      </c>
      <c r="J133" s="51"/>
      <c r="K133" s="51"/>
    </row>
    <row r="134" spans="1:11" x14ac:dyDescent="0.2">
      <c r="A134" s="28" t="s">
        <v>53</v>
      </c>
      <c r="B134" s="18" t="str">
        <f>IF(A134="","",VLOOKUP(A134,Einzelkomponenten!A:B,2,FALSE))</f>
        <v>High Sensitivity DNA Assay</v>
      </c>
      <c r="C134" s="18" t="str">
        <f>IF(A134="","",VLOOKUP(A134,Einzelkomponenten!A:K,3,FALSE))</f>
        <v>Agilent</v>
      </c>
      <c r="D134" s="19">
        <f>IF(A134="","",VLOOKUP(A134,Einzelkomponenten!A:K,9,FALSE))</f>
        <v>385.27499999999998</v>
      </c>
      <c r="E134" s="19">
        <f>IF(A134="","",VLOOKUP(A134,Einzelkomponenten!A:K,10,FALSE))</f>
        <v>458.47724999999997</v>
      </c>
      <c r="F134" s="20">
        <f>IF(A134="","",VLOOKUP(A134,Einzelkomponenten!A:K,11,FALSE))</f>
        <v>110</v>
      </c>
      <c r="G134" s="11">
        <v>1.3</v>
      </c>
      <c r="H134" s="19">
        <f t="shared" si="33"/>
        <v>4.5532500000000002</v>
      </c>
      <c r="I134" s="30">
        <f t="shared" si="34"/>
        <v>5.4183674999999996</v>
      </c>
      <c r="J134" s="51"/>
      <c r="K134" s="51"/>
    </row>
    <row r="135" spans="1:11" x14ac:dyDescent="0.2">
      <c r="A135" s="43" t="s">
        <v>15</v>
      </c>
      <c r="B135" s="18" t="str">
        <f>IF(A135="","",VLOOKUP(A135,Einzelkomponenten!A:B,2,FALSE))</f>
        <v>Pauschale für Einwegmaterial (Spitzen, Tubes, Handschuhe,...)</v>
      </c>
      <c r="C135" s="18">
        <f>IF(A135="","",VLOOKUP(A135,Einzelkomponenten!A:K,3,FALSE))</f>
        <v>0</v>
      </c>
      <c r="D135" s="19">
        <f>IF(A135="","",VLOOKUP(A135,Einzelkomponenten!A:K,9,FALSE))</f>
        <v>2.5</v>
      </c>
      <c r="E135" s="19">
        <f>IF(A135="","",VLOOKUP(A135,Einzelkomponenten!A:K,10,FALSE))</f>
        <v>2.9749999999999996</v>
      </c>
      <c r="F135" s="20">
        <f>IF(A135="","",VLOOKUP(A135,Einzelkomponenten!A:K,11,FALSE))</f>
        <v>1</v>
      </c>
      <c r="G135" s="47">
        <v>1</v>
      </c>
      <c r="H135" s="19">
        <f t="shared" si="33"/>
        <v>2.5</v>
      </c>
      <c r="I135" s="30">
        <f t="shared" si="34"/>
        <v>2.9749999999999996</v>
      </c>
      <c r="J135" s="51"/>
      <c r="K135" s="51"/>
    </row>
    <row r="136" spans="1:11" ht="45" customHeight="1" thickBot="1" x14ac:dyDescent="0.25">
      <c r="A136" s="31" t="s">
        <v>148</v>
      </c>
      <c r="B136" s="32" t="s">
        <v>151</v>
      </c>
      <c r="C136" s="80" t="s">
        <v>152</v>
      </c>
      <c r="D136" s="81"/>
      <c r="E136" s="81"/>
      <c r="F136" s="81"/>
      <c r="G136" s="82"/>
      <c r="H136" s="33">
        <f>SUM(H130:H135)</f>
        <v>57.060291666666664</v>
      </c>
      <c r="I136" s="34">
        <f>SUM(I130:I135)</f>
        <v>67.901747083333333</v>
      </c>
      <c r="J136" s="51"/>
      <c r="K136" s="51"/>
    </row>
    <row r="137" spans="1:11" ht="30" customHeight="1" thickBot="1" x14ac:dyDescent="0.25">
      <c r="A137" s="35"/>
      <c r="B137" s="35"/>
      <c r="C137" s="35"/>
      <c r="D137" s="36"/>
      <c r="E137" s="36"/>
      <c r="F137" s="37"/>
      <c r="G137" s="17"/>
      <c r="H137" s="17"/>
      <c r="I137" s="17"/>
      <c r="J137" s="51"/>
      <c r="K137" s="51"/>
    </row>
    <row r="138" spans="1:11" ht="60" customHeight="1" x14ac:dyDescent="0.2">
      <c r="A138" s="24" t="str">
        <f>$A$1</f>
        <v>RCUT Bestell-ID</v>
      </c>
      <c r="B138" s="25" t="str">
        <f>$B$1</f>
        <v>Produktname</v>
      </c>
      <c r="C138" s="25" t="str">
        <f t="shared" ref="C138:I138" si="35">C$1</f>
        <v>Firma</v>
      </c>
      <c r="D138" s="26" t="str">
        <f t="shared" si="35"/>
        <v>Nettopreis (inkl. Rabatt)</v>
      </c>
      <c r="E138" s="26" t="str">
        <f t="shared" si="35"/>
        <v>Bruttopreis (inkl. Rabatt)</v>
      </c>
      <c r="F138" s="26" t="str">
        <f t="shared" si="35"/>
        <v>Kit Inhalt (Stückzahl)</v>
      </c>
      <c r="G138" s="26" t="str">
        <f t="shared" si="35"/>
        <v>pro Produkt benötigte Einheiten</v>
      </c>
      <c r="H138" s="26" t="str">
        <f t="shared" si="35"/>
        <v>Nettokosten pro Produkt (Euro)</v>
      </c>
      <c r="I138" s="27" t="str">
        <f t="shared" si="35"/>
        <v>Bruttokosten pro Produkt (Euro)</v>
      </c>
      <c r="J138" s="51"/>
      <c r="K138" s="51"/>
    </row>
    <row r="139" spans="1:11" x14ac:dyDescent="0.2">
      <c r="A139" s="28" t="s">
        <v>12</v>
      </c>
      <c r="B139" s="18" t="str">
        <f>IF(A139="","",VLOOKUP(A139,Einzelkomponenten!A:B,2,FALSE))</f>
        <v>RNA 6000 Pico Kit</v>
      </c>
      <c r="C139" s="18" t="str">
        <f>IF(A139="","",VLOOKUP(A139,Einzelkomponenten!A:K,3,FALSE))</f>
        <v>Agilent</v>
      </c>
      <c r="D139" s="19">
        <f>IF(A139="","",VLOOKUP(A139,Einzelkomponenten!A:K,9,FALSE))</f>
        <v>548.625</v>
      </c>
      <c r="E139" s="19">
        <f>IF(A139="","",VLOOKUP(A139,Einzelkomponenten!A:K,10,FALSE))</f>
        <v>652.86374999999998</v>
      </c>
      <c r="F139" s="20">
        <f>IF(A139="","",VLOOKUP(A139,Einzelkomponenten!A:K,11,FALSE))</f>
        <v>275</v>
      </c>
      <c r="G139" s="11">
        <v>1.3</v>
      </c>
      <c r="H139" s="19">
        <f>IF(A139="","",(D139/F139)*G139)</f>
        <v>2.5935000000000001</v>
      </c>
      <c r="I139" s="29">
        <f>IF(A139="","",(E139/F139)*G139)</f>
        <v>3.086265</v>
      </c>
      <c r="J139" s="51"/>
      <c r="K139" s="51"/>
    </row>
    <row r="140" spans="1:11" ht="45" customHeight="1" thickBot="1" x14ac:dyDescent="0.25">
      <c r="A140" s="31" t="s">
        <v>21</v>
      </c>
      <c r="B140" s="32" t="s">
        <v>5</v>
      </c>
      <c r="C140" s="80" t="s">
        <v>17</v>
      </c>
      <c r="D140" s="81"/>
      <c r="E140" s="81"/>
      <c r="F140" s="81"/>
      <c r="G140" s="82"/>
      <c r="H140" s="33">
        <f>SUM(H139:H139)</f>
        <v>2.5935000000000001</v>
      </c>
      <c r="I140" s="34">
        <f>SUM(I139:I139)</f>
        <v>3.086265</v>
      </c>
      <c r="J140" s="51"/>
      <c r="K140" s="51"/>
    </row>
    <row r="141" spans="1:11" hidden="1" x14ac:dyDescent="0.2"/>
    <row r="142" spans="1:11" hidden="1" x14ac:dyDescent="0.2"/>
    <row r="143" spans="1:11" hidden="1" x14ac:dyDescent="0.2"/>
    <row r="144" spans="1:11" hidden="1" x14ac:dyDescent="0.2"/>
    <row r="145" spans="1:11" hidden="1" x14ac:dyDescent="0.2"/>
    <row r="146" spans="1:11" hidden="1" x14ac:dyDescent="0.2"/>
    <row r="147" spans="1:11" hidden="1" x14ac:dyDescent="0.2"/>
    <row r="148" spans="1:11" hidden="1" x14ac:dyDescent="0.2"/>
    <row r="149" spans="1:11" ht="30" customHeight="1" thickBot="1" x14ac:dyDescent="0.25">
      <c r="A149" s="35"/>
      <c r="B149" s="35"/>
      <c r="C149" s="35"/>
      <c r="D149" s="36"/>
      <c r="E149" s="36"/>
      <c r="F149" s="37"/>
      <c r="G149" s="17"/>
      <c r="H149" s="17"/>
      <c r="I149" s="17"/>
      <c r="J149" s="51"/>
      <c r="K149" s="51"/>
    </row>
    <row r="150" spans="1:11" ht="60" customHeight="1" x14ac:dyDescent="0.2">
      <c r="A150" s="24" t="str">
        <f>$A$1</f>
        <v>RCUT Bestell-ID</v>
      </c>
      <c r="B150" s="25" t="str">
        <f>$B$1</f>
        <v>Produktname</v>
      </c>
      <c r="C150" s="25" t="str">
        <f t="shared" ref="C150:I150" si="36">C$1</f>
        <v>Firma</v>
      </c>
      <c r="D150" s="26" t="str">
        <f t="shared" si="36"/>
        <v>Nettopreis (inkl. Rabatt)</v>
      </c>
      <c r="E150" s="26" t="str">
        <f t="shared" si="36"/>
        <v>Bruttopreis (inkl. Rabatt)</v>
      </c>
      <c r="F150" s="26" t="str">
        <f t="shared" si="36"/>
        <v>Kit Inhalt (Stückzahl)</v>
      </c>
      <c r="G150" s="26" t="str">
        <f t="shared" si="36"/>
        <v>pro Produkt benötigte Einheiten</v>
      </c>
      <c r="H150" s="26" t="str">
        <f t="shared" si="36"/>
        <v>Nettokosten pro Produkt (Euro)</v>
      </c>
      <c r="I150" s="27" t="str">
        <f t="shared" si="36"/>
        <v>Bruttokosten pro Produkt (Euro)</v>
      </c>
      <c r="J150" s="51"/>
      <c r="K150" s="51"/>
    </row>
    <row r="151" spans="1:11" x14ac:dyDescent="0.2">
      <c r="A151" s="28" t="s">
        <v>53</v>
      </c>
      <c r="B151" s="18" t="str">
        <f>IF(A151="","",VLOOKUP(A151,Einzelkomponenten!A:B,2,FALSE))</f>
        <v>High Sensitivity DNA Assay</v>
      </c>
      <c r="C151" s="18" t="str">
        <f>IF(A151="","",VLOOKUP(A151,Einzelkomponenten!A:K,3,FALSE))</f>
        <v>Agilent</v>
      </c>
      <c r="D151" s="19">
        <f>IF(A151="","",VLOOKUP(A151,Einzelkomponenten!A:K,9,FALSE))</f>
        <v>385.27499999999998</v>
      </c>
      <c r="E151" s="19">
        <f>IF(A151="","",VLOOKUP(A151,Einzelkomponenten!A:K,10,FALSE))</f>
        <v>458.47724999999997</v>
      </c>
      <c r="F151" s="20">
        <f>IF(A151="","",VLOOKUP(A151,Einzelkomponenten!A:K,11,FALSE))</f>
        <v>110</v>
      </c>
      <c r="G151" s="11">
        <v>1.3</v>
      </c>
      <c r="H151" s="19">
        <f>IF(A151="","",(D151/F151)*G151)</f>
        <v>4.5532500000000002</v>
      </c>
      <c r="I151" s="29">
        <f>IF(A151="","",(E151/F151)*G151)</f>
        <v>5.4183674999999996</v>
      </c>
      <c r="J151" s="51"/>
      <c r="K151" s="51"/>
    </row>
    <row r="152" spans="1:11" ht="45" customHeight="1" thickBot="1" x14ac:dyDescent="0.25">
      <c r="A152" s="31" t="s">
        <v>123</v>
      </c>
      <c r="B152" s="32" t="s">
        <v>124</v>
      </c>
      <c r="C152" s="80" t="s">
        <v>125</v>
      </c>
      <c r="D152" s="81"/>
      <c r="E152" s="81"/>
      <c r="F152" s="81"/>
      <c r="G152" s="82"/>
      <c r="H152" s="33">
        <f>SUM(H151:H151)</f>
        <v>4.5532500000000002</v>
      </c>
      <c r="I152" s="34">
        <f>SUM(I151:I151)</f>
        <v>5.4183674999999996</v>
      </c>
      <c r="J152" s="51"/>
      <c r="K152" s="51"/>
    </row>
    <row r="153" spans="1:11" ht="30" customHeight="1" x14ac:dyDescent="0.2">
      <c r="A153" s="35"/>
      <c r="B153" s="35"/>
      <c r="C153" s="35"/>
      <c r="D153" s="36"/>
      <c r="E153" s="36"/>
      <c r="F153" s="37"/>
      <c r="G153" s="17"/>
      <c r="H153" s="17"/>
      <c r="I153" s="17"/>
      <c r="J153" s="51"/>
      <c r="K153" s="51"/>
    </row>
    <row r="154" spans="1:11" hidden="1" x14ac:dyDescent="0.2"/>
    <row r="155" spans="1:11" hidden="1" x14ac:dyDescent="0.2"/>
    <row r="156" spans="1:11" hidden="1" x14ac:dyDescent="0.2"/>
    <row r="157" spans="1:11" hidden="1" x14ac:dyDescent="0.2"/>
    <row r="158" spans="1:11" hidden="1" x14ac:dyDescent="0.2"/>
    <row r="159" spans="1:11" hidden="1" x14ac:dyDescent="0.2"/>
    <row r="160" spans="1:11"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x14ac:dyDescent="0.2"/>
  </sheetData>
  <sheetProtection password="FECC" sheet="1"/>
  <mergeCells count="21">
    <mergeCell ref="C85:G85"/>
    <mergeCell ref="C96:G96"/>
    <mergeCell ref="C140:G140"/>
    <mergeCell ref="C11:G11"/>
    <mergeCell ref="C24:G24"/>
    <mergeCell ref="C37:G37"/>
    <mergeCell ref="C46:G46"/>
    <mergeCell ref="C57:G57"/>
    <mergeCell ref="C68:G68"/>
    <mergeCell ref="C75:G75"/>
    <mergeCell ref="C23:G23"/>
    <mergeCell ref="C36:G36"/>
    <mergeCell ref="C56:G56"/>
    <mergeCell ref="C67:G67"/>
    <mergeCell ref="C97:G97"/>
    <mergeCell ref="C108:G108"/>
    <mergeCell ref="C109:G109"/>
    <mergeCell ref="C152:G152"/>
    <mergeCell ref="C136:G136"/>
    <mergeCell ref="C117:G117"/>
    <mergeCell ref="C127:G127"/>
  </mergeCells>
  <phoneticPr fontId="0" type="noConversion"/>
  <pageMargins left="0.78740157499999996" right="0.78740157499999996" top="0.984251969" bottom="0.984251969" header="0.4921259845" footer="0.4921259845"/>
  <pageSetup paperSize="9" scale="79" orientation="landscape"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K263"/>
  <sheetViews>
    <sheetView zoomScale="80" zoomScaleNormal="80" workbookViewId="0">
      <pane ySplit="1" topLeftCell="A2" activePane="bottomLeft" state="frozen"/>
      <selection activeCell="F294" sqref="F294"/>
      <selection pane="bottomLeft"/>
    </sheetView>
  </sheetViews>
  <sheetFormatPr baseColWidth="10" defaultColWidth="0" defaultRowHeight="12.75" zeroHeight="1" x14ac:dyDescent="0.2"/>
  <cols>
    <col min="1" max="1" width="7.140625" style="3" customWidth="1"/>
    <col min="2" max="2" width="61.28515625" style="3" customWidth="1"/>
    <col min="3" max="3" width="20.42578125" style="3" customWidth="1"/>
    <col min="4" max="4" width="13.7109375" style="3" bestFit="1" customWidth="1"/>
    <col min="5" max="5" width="12.42578125" style="3" customWidth="1"/>
    <col min="6" max="6" width="10.42578125" style="3" customWidth="1"/>
    <col min="7" max="7" width="28.85546875" style="3" customWidth="1"/>
    <col min="8" max="9" width="13.7109375" style="3" customWidth="1"/>
    <col min="10" max="10" width="11.42578125" style="3" customWidth="1"/>
    <col min="11" max="11" width="11.42578125" style="10" customWidth="1"/>
    <col min="12" max="16384" width="0" style="3" hidden="1"/>
  </cols>
  <sheetData>
    <row r="1" spans="1:11" s="7" customFormat="1" ht="45.75" customHeight="1" x14ac:dyDescent="0.2">
      <c r="A1" s="56" t="s">
        <v>0</v>
      </c>
      <c r="B1" s="57" t="s">
        <v>6</v>
      </c>
      <c r="C1" s="56" t="s">
        <v>7</v>
      </c>
      <c r="D1" s="57" t="s">
        <v>8</v>
      </c>
      <c r="E1" s="56" t="s">
        <v>2</v>
      </c>
      <c r="F1" s="58" t="s">
        <v>20</v>
      </c>
      <c r="G1" s="57" t="s">
        <v>9</v>
      </c>
      <c r="H1" s="59" t="s">
        <v>10</v>
      </c>
      <c r="I1" s="59" t="s">
        <v>3</v>
      </c>
      <c r="J1" s="56" t="s">
        <v>1</v>
      </c>
      <c r="K1" s="59" t="s">
        <v>16</v>
      </c>
    </row>
    <row r="2" spans="1:11" s="7" customFormat="1" ht="12.75" customHeight="1" x14ac:dyDescent="0.2">
      <c r="A2" s="4" t="s">
        <v>12</v>
      </c>
      <c r="B2" s="8" t="s">
        <v>13</v>
      </c>
      <c r="C2" s="4" t="s">
        <v>11</v>
      </c>
      <c r="D2" s="5" t="s">
        <v>14</v>
      </c>
      <c r="E2" s="55">
        <v>721</v>
      </c>
      <c r="F2" s="6">
        <v>17.5</v>
      </c>
      <c r="G2" s="4"/>
      <c r="H2" s="6">
        <v>2016</v>
      </c>
      <c r="I2" s="53">
        <v>548.625</v>
      </c>
      <c r="J2" s="54">
        <v>652.86374999999998</v>
      </c>
      <c r="K2" s="52">
        <v>275</v>
      </c>
    </row>
    <row r="3" spans="1:11" s="7" customFormat="1" ht="12.75" customHeight="1" x14ac:dyDescent="0.2">
      <c r="A3" s="4" t="s">
        <v>53</v>
      </c>
      <c r="B3" s="8" t="s">
        <v>54</v>
      </c>
      <c r="C3" s="4" t="s">
        <v>11</v>
      </c>
      <c r="D3" s="5" t="s">
        <v>55</v>
      </c>
      <c r="E3" s="55">
        <v>467</v>
      </c>
      <c r="F3" s="6">
        <v>17.5</v>
      </c>
      <c r="G3" s="4"/>
      <c r="H3" s="6">
        <v>2016</v>
      </c>
      <c r="I3" s="53">
        <f t="shared" ref="I3:I28" si="0">IF(E3="","",(E3-(E3/100)*F3))</f>
        <v>385.27499999999998</v>
      </c>
      <c r="J3" s="54">
        <f t="shared" ref="J3:J28" si="1">IF(E3="","",1.19*I3)</f>
        <v>458.47724999999997</v>
      </c>
      <c r="K3" s="52">
        <v>110</v>
      </c>
    </row>
    <row r="4" spans="1:11" s="7" customFormat="1" ht="12.75" customHeight="1" x14ac:dyDescent="0.2">
      <c r="A4" s="4" t="s">
        <v>25</v>
      </c>
      <c r="B4" s="8" t="s">
        <v>26</v>
      </c>
      <c r="C4" s="4" t="s">
        <v>27</v>
      </c>
      <c r="D4" s="4" t="s">
        <v>28</v>
      </c>
      <c r="E4" s="55">
        <v>858.7</v>
      </c>
      <c r="F4" s="6">
        <v>10</v>
      </c>
      <c r="G4" s="4"/>
      <c r="H4" s="6">
        <v>2015</v>
      </c>
      <c r="I4" s="53">
        <f t="shared" si="0"/>
        <v>772.83</v>
      </c>
      <c r="J4" s="54">
        <f t="shared" si="1"/>
        <v>919.66769999999997</v>
      </c>
      <c r="K4" s="52">
        <v>200</v>
      </c>
    </row>
    <row r="5" spans="1:11" s="7" customFormat="1" ht="12.75" customHeight="1" x14ac:dyDescent="0.2">
      <c r="A5" s="4" t="s">
        <v>50</v>
      </c>
      <c r="B5" s="8" t="s">
        <v>51</v>
      </c>
      <c r="C5" s="4" t="s">
        <v>27</v>
      </c>
      <c r="D5" s="4" t="s">
        <v>52</v>
      </c>
      <c r="E5" s="55">
        <v>719.1</v>
      </c>
      <c r="F5" s="6">
        <v>5</v>
      </c>
      <c r="G5" s="4"/>
      <c r="H5" s="6">
        <v>2015</v>
      </c>
      <c r="I5" s="53">
        <f t="shared" si="0"/>
        <v>683.14499999999998</v>
      </c>
      <c r="J5" s="54">
        <f t="shared" si="1"/>
        <v>812.94254999999998</v>
      </c>
      <c r="K5" s="52">
        <v>120</v>
      </c>
    </row>
    <row r="6" spans="1:11" s="7" customFormat="1" ht="12.75" customHeight="1" x14ac:dyDescent="0.2">
      <c r="A6" s="4" t="s">
        <v>39</v>
      </c>
      <c r="B6" s="13" t="s">
        <v>57</v>
      </c>
      <c r="C6" s="4" t="s">
        <v>40</v>
      </c>
      <c r="D6" s="4" t="s">
        <v>41</v>
      </c>
      <c r="E6" s="55">
        <v>1227</v>
      </c>
      <c r="F6" s="6">
        <v>5</v>
      </c>
      <c r="G6" s="4"/>
      <c r="H6" s="6">
        <v>2016</v>
      </c>
      <c r="I6" s="53">
        <f t="shared" si="0"/>
        <v>1165.6500000000001</v>
      </c>
      <c r="J6" s="54">
        <f t="shared" si="1"/>
        <v>1387.1235000000001</v>
      </c>
      <c r="K6" s="52">
        <v>1</v>
      </c>
    </row>
    <row r="7" spans="1:11" s="7" customFormat="1" ht="12.75" customHeight="1" x14ac:dyDescent="0.2">
      <c r="A7" s="4" t="s">
        <v>58</v>
      </c>
      <c r="B7" s="8" t="s">
        <v>59</v>
      </c>
      <c r="C7" s="4" t="s">
        <v>40</v>
      </c>
      <c r="D7" s="4" t="s">
        <v>60</v>
      </c>
      <c r="E7" s="55">
        <v>916</v>
      </c>
      <c r="F7" s="6">
        <v>5</v>
      </c>
      <c r="G7" s="4"/>
      <c r="H7" s="6">
        <v>2016</v>
      </c>
      <c r="I7" s="53">
        <f t="shared" si="0"/>
        <v>870.2</v>
      </c>
      <c r="J7" s="54">
        <f t="shared" si="1"/>
        <v>1035.538</v>
      </c>
      <c r="K7" s="52">
        <v>1</v>
      </c>
    </row>
    <row r="8" spans="1:11" s="7" customFormat="1" ht="12.75" customHeight="1" x14ac:dyDescent="0.2">
      <c r="A8" s="4" t="s">
        <v>61</v>
      </c>
      <c r="B8" s="8" t="s">
        <v>62</v>
      </c>
      <c r="C8" s="4" t="s">
        <v>40</v>
      </c>
      <c r="D8" s="4" t="s">
        <v>56</v>
      </c>
      <c r="E8" s="55">
        <v>1464</v>
      </c>
      <c r="F8" s="6">
        <v>5</v>
      </c>
      <c r="G8" s="4"/>
      <c r="H8" s="6">
        <v>2016</v>
      </c>
      <c r="I8" s="53">
        <f t="shared" si="0"/>
        <v>1390.8</v>
      </c>
      <c r="J8" s="54">
        <f t="shared" si="1"/>
        <v>1655.0519999999999</v>
      </c>
      <c r="K8" s="52">
        <v>1</v>
      </c>
    </row>
    <row r="9" spans="1:11" s="7" customFormat="1" ht="12.75" customHeight="1" x14ac:dyDescent="0.2">
      <c r="A9" s="4" t="s">
        <v>63</v>
      </c>
      <c r="B9" s="8" t="s">
        <v>64</v>
      </c>
      <c r="C9" s="4" t="s">
        <v>40</v>
      </c>
      <c r="D9" s="4" t="s">
        <v>65</v>
      </c>
      <c r="E9" s="55">
        <v>2357</v>
      </c>
      <c r="F9" s="6">
        <v>5</v>
      </c>
      <c r="G9" s="4"/>
      <c r="H9" s="6">
        <v>2016</v>
      </c>
      <c r="I9" s="53">
        <f t="shared" si="0"/>
        <v>2239.15</v>
      </c>
      <c r="J9" s="54">
        <f t="shared" si="1"/>
        <v>2664.5884999999998</v>
      </c>
      <c r="K9" s="52">
        <v>1</v>
      </c>
    </row>
    <row r="10" spans="1:11" s="7" customFormat="1" ht="12.75" customHeight="1" x14ac:dyDescent="0.2">
      <c r="A10" s="4" t="s">
        <v>66</v>
      </c>
      <c r="B10" s="8" t="s">
        <v>67</v>
      </c>
      <c r="C10" s="4" t="s">
        <v>40</v>
      </c>
      <c r="D10" s="4" t="s">
        <v>68</v>
      </c>
      <c r="E10" s="55">
        <v>3771</v>
      </c>
      <c r="F10" s="6">
        <v>5</v>
      </c>
      <c r="G10" s="4"/>
      <c r="H10" s="6">
        <v>2016</v>
      </c>
      <c r="I10" s="53">
        <f t="shared" si="0"/>
        <v>3582.45</v>
      </c>
      <c r="J10" s="54">
        <f t="shared" si="1"/>
        <v>4263.1154999999999</v>
      </c>
      <c r="K10" s="52">
        <v>1</v>
      </c>
    </row>
    <row r="11" spans="1:11" s="7" customFormat="1" ht="12.75" customHeight="1" x14ac:dyDescent="0.2">
      <c r="A11" s="4" t="s">
        <v>89</v>
      </c>
      <c r="B11" s="13" t="s">
        <v>90</v>
      </c>
      <c r="C11" s="6" t="s">
        <v>40</v>
      </c>
      <c r="D11" s="6" t="s">
        <v>91</v>
      </c>
      <c r="E11" s="55">
        <v>2403</v>
      </c>
      <c r="F11" s="4">
        <v>10</v>
      </c>
      <c r="G11" s="4"/>
      <c r="H11" s="6">
        <v>2016</v>
      </c>
      <c r="I11" s="53">
        <f t="shared" si="0"/>
        <v>2162.6999999999998</v>
      </c>
      <c r="J11" s="54">
        <f t="shared" si="1"/>
        <v>2573.6129999999998</v>
      </c>
      <c r="K11" s="52">
        <v>24</v>
      </c>
    </row>
    <row r="12" spans="1:11" s="7" customFormat="1" ht="12.75" customHeight="1" x14ac:dyDescent="0.2">
      <c r="A12" s="4" t="s">
        <v>92</v>
      </c>
      <c r="B12" s="13" t="s">
        <v>93</v>
      </c>
      <c r="C12" s="6" t="s">
        <v>40</v>
      </c>
      <c r="D12" s="6" t="s">
        <v>94</v>
      </c>
      <c r="E12" s="55">
        <v>2403</v>
      </c>
      <c r="F12" s="4">
        <v>10</v>
      </c>
      <c r="G12" s="4"/>
      <c r="H12" s="6">
        <v>2016</v>
      </c>
      <c r="I12" s="53">
        <f t="shared" si="0"/>
        <v>2162.6999999999998</v>
      </c>
      <c r="J12" s="54">
        <f t="shared" si="1"/>
        <v>2573.6129999999998</v>
      </c>
      <c r="K12" s="52">
        <v>24</v>
      </c>
    </row>
    <row r="13" spans="1:11" s="7" customFormat="1" ht="12.75" customHeight="1" x14ac:dyDescent="0.2">
      <c r="A13" s="4" t="s">
        <v>95</v>
      </c>
      <c r="B13" s="13" t="s">
        <v>96</v>
      </c>
      <c r="C13" s="6" t="s">
        <v>40</v>
      </c>
      <c r="D13" s="6" t="s">
        <v>97</v>
      </c>
      <c r="E13" s="55">
        <v>2403</v>
      </c>
      <c r="F13" s="4">
        <v>10</v>
      </c>
      <c r="G13" s="4"/>
      <c r="H13" s="6">
        <v>2016</v>
      </c>
      <c r="I13" s="53">
        <f t="shared" si="0"/>
        <v>2162.6999999999998</v>
      </c>
      <c r="J13" s="54">
        <f t="shared" si="1"/>
        <v>2573.6129999999998</v>
      </c>
      <c r="K13" s="52">
        <v>24</v>
      </c>
    </row>
    <row r="14" spans="1:11" s="7" customFormat="1" ht="12.75" customHeight="1" x14ac:dyDescent="0.2">
      <c r="A14" s="4" t="s">
        <v>98</v>
      </c>
      <c r="B14" s="13" t="s">
        <v>99</v>
      </c>
      <c r="C14" s="6" t="s">
        <v>40</v>
      </c>
      <c r="D14" s="6" t="s">
        <v>100</v>
      </c>
      <c r="E14" s="55">
        <v>2403</v>
      </c>
      <c r="F14" s="4">
        <v>10</v>
      </c>
      <c r="G14" s="4"/>
      <c r="H14" s="6">
        <v>2016</v>
      </c>
      <c r="I14" s="53">
        <f t="shared" si="0"/>
        <v>2162.6999999999998</v>
      </c>
      <c r="J14" s="54">
        <f t="shared" si="1"/>
        <v>2573.6129999999998</v>
      </c>
      <c r="K14" s="52">
        <v>24</v>
      </c>
    </row>
    <row r="15" spans="1:11" s="7" customFormat="1" ht="12.75" customHeight="1" x14ac:dyDescent="0.2">
      <c r="A15" s="4" t="s">
        <v>29</v>
      </c>
      <c r="B15" s="8" t="s">
        <v>30</v>
      </c>
      <c r="C15" s="4" t="s">
        <v>31</v>
      </c>
      <c r="D15" s="4" t="s">
        <v>32</v>
      </c>
      <c r="E15" s="55">
        <v>1200</v>
      </c>
      <c r="F15" s="6">
        <v>15</v>
      </c>
      <c r="G15" s="4"/>
      <c r="H15" s="6">
        <v>2015</v>
      </c>
      <c r="I15" s="53">
        <f t="shared" si="0"/>
        <v>1020</v>
      </c>
      <c r="J15" s="54">
        <f t="shared" si="1"/>
        <v>1213.8</v>
      </c>
      <c r="K15" s="52">
        <v>24</v>
      </c>
    </row>
    <row r="16" spans="1:11" s="7" customFormat="1" ht="12.75" customHeight="1" x14ac:dyDescent="0.2">
      <c r="A16" s="4" t="s">
        <v>33</v>
      </c>
      <c r="B16" s="8" t="s">
        <v>34</v>
      </c>
      <c r="C16" s="4" t="s">
        <v>31</v>
      </c>
      <c r="D16" s="4" t="s">
        <v>35</v>
      </c>
      <c r="E16" s="55">
        <v>106</v>
      </c>
      <c r="F16" s="6">
        <v>15</v>
      </c>
      <c r="G16" s="4"/>
      <c r="H16" s="6">
        <v>2015</v>
      </c>
      <c r="I16" s="53">
        <f t="shared" si="0"/>
        <v>90.1</v>
      </c>
      <c r="J16" s="54">
        <f t="shared" si="1"/>
        <v>107.21899999999999</v>
      </c>
      <c r="K16" s="52">
        <v>24</v>
      </c>
    </row>
    <row r="17" spans="1:11" s="7" customFormat="1" ht="12.75" customHeight="1" x14ac:dyDescent="0.2">
      <c r="A17" s="4" t="s">
        <v>36</v>
      </c>
      <c r="B17" s="13" t="s">
        <v>37</v>
      </c>
      <c r="C17" s="4" t="s">
        <v>31</v>
      </c>
      <c r="D17" s="4" t="s">
        <v>38</v>
      </c>
      <c r="E17" s="55">
        <v>1155</v>
      </c>
      <c r="F17" s="6">
        <v>15</v>
      </c>
      <c r="G17" s="4"/>
      <c r="H17" s="6">
        <v>2015</v>
      </c>
      <c r="I17" s="53">
        <f t="shared" si="0"/>
        <v>981.75</v>
      </c>
      <c r="J17" s="54">
        <f t="shared" si="1"/>
        <v>1168.2825</v>
      </c>
      <c r="K17" s="52">
        <v>24</v>
      </c>
    </row>
    <row r="18" spans="1:11" s="7" customFormat="1" ht="12.75" customHeight="1" x14ac:dyDescent="0.2">
      <c r="A18" s="4" t="s">
        <v>47</v>
      </c>
      <c r="B18" s="8" t="s">
        <v>48</v>
      </c>
      <c r="C18" s="4" t="s">
        <v>31</v>
      </c>
      <c r="D18" s="4" t="s">
        <v>49</v>
      </c>
      <c r="E18" s="55">
        <v>67</v>
      </c>
      <c r="F18" s="6">
        <v>15</v>
      </c>
      <c r="G18" s="4"/>
      <c r="H18" s="6">
        <v>2015</v>
      </c>
      <c r="I18" s="53">
        <f t="shared" si="0"/>
        <v>56.95</v>
      </c>
      <c r="J18" s="54">
        <f t="shared" si="1"/>
        <v>67.770499999999998</v>
      </c>
      <c r="K18" s="52">
        <v>24</v>
      </c>
    </row>
    <row r="19" spans="1:11" s="7" customFormat="1" ht="12.75" customHeight="1" x14ac:dyDescent="0.2">
      <c r="A19" s="4" t="s">
        <v>42</v>
      </c>
      <c r="B19" s="13" t="s">
        <v>43</v>
      </c>
      <c r="C19" s="4" t="s">
        <v>44</v>
      </c>
      <c r="D19" s="4">
        <v>635006</v>
      </c>
      <c r="E19" s="55">
        <v>4177</v>
      </c>
      <c r="F19" s="6">
        <v>15</v>
      </c>
      <c r="G19" s="4"/>
      <c r="H19" s="6">
        <v>2015</v>
      </c>
      <c r="I19" s="53">
        <f t="shared" si="0"/>
        <v>3550.45</v>
      </c>
      <c r="J19" s="54">
        <f t="shared" si="1"/>
        <v>4225.0355</v>
      </c>
      <c r="K19" s="52">
        <v>48</v>
      </c>
    </row>
    <row r="20" spans="1:11" s="7" customFormat="1" ht="12.75" customHeight="1" x14ac:dyDescent="0.2">
      <c r="A20" s="4" t="s">
        <v>45</v>
      </c>
      <c r="B20" s="8" t="s">
        <v>46</v>
      </c>
      <c r="C20" s="4" t="s">
        <v>44</v>
      </c>
      <c r="D20" s="4">
        <v>638324</v>
      </c>
      <c r="E20" s="55">
        <v>575</v>
      </c>
      <c r="F20" s="6">
        <v>10</v>
      </c>
      <c r="G20" s="4"/>
      <c r="H20" s="6">
        <v>2015</v>
      </c>
      <c r="I20" s="53">
        <f t="shared" si="0"/>
        <v>517.5</v>
      </c>
      <c r="J20" s="54">
        <f t="shared" si="1"/>
        <v>615.82499999999993</v>
      </c>
      <c r="K20" s="52">
        <v>500</v>
      </c>
    </row>
    <row r="21" spans="1:11" s="7" customFormat="1" ht="12.75" customHeight="1" x14ac:dyDescent="0.2">
      <c r="A21" s="4"/>
      <c r="B21" s="13"/>
      <c r="C21" s="4"/>
      <c r="D21" s="5"/>
      <c r="E21" s="55"/>
      <c r="F21" s="12"/>
      <c r="G21" s="4"/>
      <c r="H21" s="6"/>
      <c r="I21" s="53" t="str">
        <f t="shared" si="0"/>
        <v/>
      </c>
      <c r="J21" s="54" t="str">
        <f t="shared" si="1"/>
        <v/>
      </c>
      <c r="K21" s="52"/>
    </row>
    <row r="22" spans="1:11" s="7" customFormat="1" ht="12.75" customHeight="1" x14ac:dyDescent="0.2">
      <c r="A22" s="4"/>
      <c r="B22" s="13"/>
      <c r="C22" s="4"/>
      <c r="D22" s="5"/>
      <c r="E22" s="55"/>
      <c r="F22" s="12"/>
      <c r="G22" s="4"/>
      <c r="H22" s="6"/>
      <c r="I22" s="53" t="str">
        <f t="shared" si="0"/>
        <v/>
      </c>
      <c r="J22" s="54" t="str">
        <f t="shared" si="1"/>
        <v/>
      </c>
      <c r="K22" s="52"/>
    </row>
    <row r="23" spans="1:11" s="7" customFormat="1" ht="12.75" customHeight="1" x14ac:dyDescent="0.2">
      <c r="A23" s="4"/>
      <c r="B23" s="13"/>
      <c r="C23" s="4"/>
      <c r="D23" s="5"/>
      <c r="E23" s="55"/>
      <c r="F23" s="12"/>
      <c r="G23" s="4"/>
      <c r="H23" s="6"/>
      <c r="I23" s="53" t="str">
        <f t="shared" si="0"/>
        <v/>
      </c>
      <c r="J23" s="54" t="str">
        <f t="shared" si="1"/>
        <v/>
      </c>
      <c r="K23" s="52"/>
    </row>
    <row r="24" spans="1:11" s="7" customFormat="1" ht="12.75" customHeight="1" x14ac:dyDescent="0.2">
      <c r="A24" s="4"/>
      <c r="B24" s="13"/>
      <c r="C24" s="4"/>
      <c r="D24" s="5"/>
      <c r="E24" s="55"/>
      <c r="F24" s="12"/>
      <c r="G24" s="4"/>
      <c r="H24" s="6"/>
      <c r="I24" s="53" t="str">
        <f t="shared" si="0"/>
        <v/>
      </c>
      <c r="J24" s="54" t="str">
        <f t="shared" si="1"/>
        <v/>
      </c>
      <c r="K24" s="52"/>
    </row>
    <row r="25" spans="1:11" s="7" customFormat="1" ht="12.75" customHeight="1" x14ac:dyDescent="0.2">
      <c r="A25" s="4"/>
      <c r="B25" s="13"/>
      <c r="C25" s="4"/>
      <c r="D25" s="5"/>
      <c r="E25" s="55"/>
      <c r="F25" s="12"/>
      <c r="G25" s="4"/>
      <c r="H25" s="6"/>
      <c r="I25" s="53" t="str">
        <f t="shared" si="0"/>
        <v/>
      </c>
      <c r="J25" s="54" t="str">
        <f t="shared" si="1"/>
        <v/>
      </c>
      <c r="K25" s="52"/>
    </row>
    <row r="26" spans="1:11" s="7" customFormat="1" ht="12.75" customHeight="1" x14ac:dyDescent="0.2">
      <c r="A26" s="4"/>
      <c r="B26" s="13"/>
      <c r="C26" s="4"/>
      <c r="D26" s="5"/>
      <c r="E26" s="55"/>
      <c r="F26" s="12"/>
      <c r="G26" s="4"/>
      <c r="H26" s="6"/>
      <c r="I26" s="53" t="str">
        <f t="shared" si="0"/>
        <v/>
      </c>
      <c r="J26" s="54" t="str">
        <f t="shared" si="1"/>
        <v/>
      </c>
      <c r="K26" s="52"/>
    </row>
    <row r="27" spans="1:11" s="7" customFormat="1" ht="12.75" customHeight="1" x14ac:dyDescent="0.2">
      <c r="A27" s="4"/>
      <c r="B27" s="13"/>
      <c r="C27" s="4"/>
      <c r="D27" s="5"/>
      <c r="E27" s="55"/>
      <c r="F27" s="12"/>
      <c r="G27" s="4"/>
      <c r="H27" s="6"/>
      <c r="I27" s="53" t="str">
        <f t="shared" si="0"/>
        <v/>
      </c>
      <c r="J27" s="54" t="str">
        <f t="shared" si="1"/>
        <v/>
      </c>
      <c r="K27" s="52"/>
    </row>
    <row r="28" spans="1:11" s="7" customFormat="1" ht="12.75" customHeight="1" x14ac:dyDescent="0.2">
      <c r="A28" s="4" t="s">
        <v>15</v>
      </c>
      <c r="B28" s="13" t="s">
        <v>73</v>
      </c>
      <c r="C28" s="4"/>
      <c r="D28" s="5"/>
      <c r="E28" s="55">
        <v>2.5</v>
      </c>
      <c r="F28" s="12"/>
      <c r="G28" s="4"/>
      <c r="H28" s="6">
        <v>2016</v>
      </c>
      <c r="I28" s="53">
        <f t="shared" si="0"/>
        <v>2.5</v>
      </c>
      <c r="J28" s="54">
        <f t="shared" si="1"/>
        <v>2.9749999999999996</v>
      </c>
      <c r="K28" s="52">
        <v>1</v>
      </c>
    </row>
    <row r="29" spans="1:11" s="7" customFormat="1" ht="12.75" hidden="1" customHeight="1" x14ac:dyDescent="0.2">
      <c r="K29" s="9"/>
    </row>
    <row r="30" spans="1:11" s="7" customFormat="1" ht="12.75" hidden="1" customHeight="1" x14ac:dyDescent="0.2">
      <c r="K30" s="9"/>
    </row>
    <row r="31" spans="1:11" s="7" customFormat="1" ht="12.75" hidden="1" customHeight="1" x14ac:dyDescent="0.2">
      <c r="K31" s="9"/>
    </row>
    <row r="32" spans="1:11" s="7" customFormat="1" ht="12.75" hidden="1" customHeight="1" x14ac:dyDescent="0.2">
      <c r="K32" s="9"/>
    </row>
    <row r="33" spans="11:11" s="7" customFormat="1" ht="12.75" hidden="1" customHeight="1" x14ac:dyDescent="0.2">
      <c r="K33" s="9"/>
    </row>
    <row r="34" spans="11:11" s="7" customFormat="1" ht="12.75" hidden="1" customHeight="1" x14ac:dyDescent="0.2">
      <c r="K34" s="9"/>
    </row>
    <row r="35" spans="11:11" s="7" customFormat="1" ht="12.75" hidden="1" customHeight="1" x14ac:dyDescent="0.2">
      <c r="K35" s="9"/>
    </row>
    <row r="36" spans="11:11" s="7" customFormat="1" ht="12.75" hidden="1" customHeight="1" x14ac:dyDescent="0.2">
      <c r="K36" s="9"/>
    </row>
    <row r="37" spans="11:11" s="7" customFormat="1" ht="12.75" hidden="1" customHeight="1" x14ac:dyDescent="0.2">
      <c r="K37" s="9"/>
    </row>
    <row r="38" spans="11:11" s="7" customFormat="1" ht="12.75" hidden="1" customHeight="1" x14ac:dyDescent="0.2">
      <c r="K38" s="9"/>
    </row>
    <row r="39" spans="11:11" s="7" customFormat="1" ht="12.75" hidden="1" customHeight="1" x14ac:dyDescent="0.2">
      <c r="K39" s="9"/>
    </row>
    <row r="40" spans="11:11" s="7" customFormat="1" ht="12.75" hidden="1" customHeight="1" x14ac:dyDescent="0.2">
      <c r="K40" s="9"/>
    </row>
    <row r="41" spans="11:11" s="7" customFormat="1" ht="12.75" hidden="1" customHeight="1" x14ac:dyDescent="0.2">
      <c r="K41" s="9"/>
    </row>
    <row r="42" spans="11:11" s="7" customFormat="1" ht="12.75" hidden="1" customHeight="1" x14ac:dyDescent="0.2">
      <c r="K42" s="9"/>
    </row>
    <row r="43" spans="11:11" s="7" customFormat="1" ht="12.75" hidden="1" customHeight="1" x14ac:dyDescent="0.2">
      <c r="K43" s="9"/>
    </row>
    <row r="44" spans="11:11" s="7" customFormat="1" ht="12.75" hidden="1" customHeight="1" x14ac:dyDescent="0.2">
      <c r="K44" s="9"/>
    </row>
    <row r="45" spans="11:11" s="7" customFormat="1" ht="12.75" hidden="1" customHeight="1" x14ac:dyDescent="0.2">
      <c r="K45" s="9"/>
    </row>
    <row r="46" spans="11:11" s="7" customFormat="1" ht="12.75" hidden="1" customHeight="1" x14ac:dyDescent="0.2">
      <c r="K46" s="9"/>
    </row>
    <row r="47" spans="11:11" s="7" customFormat="1" ht="12.75" hidden="1" customHeight="1" x14ac:dyDescent="0.2">
      <c r="K47" s="9"/>
    </row>
    <row r="48" spans="11:11" s="7" customFormat="1" ht="12.75" hidden="1" customHeight="1" x14ac:dyDescent="0.2">
      <c r="K48" s="9"/>
    </row>
    <row r="49" spans="11:11" s="7" customFormat="1" ht="12.75" hidden="1" customHeight="1" x14ac:dyDescent="0.2">
      <c r="K49" s="9"/>
    </row>
    <row r="50" spans="11:11" s="7" customFormat="1" ht="12.75" hidden="1" customHeight="1" x14ac:dyDescent="0.2">
      <c r="K50" s="9"/>
    </row>
    <row r="51" spans="11:11" s="7" customFormat="1" ht="12.75" hidden="1" customHeight="1" x14ac:dyDescent="0.2">
      <c r="K51" s="9"/>
    </row>
    <row r="52" spans="11:11" s="7" customFormat="1" ht="12.75" hidden="1" customHeight="1" x14ac:dyDescent="0.2">
      <c r="K52" s="9"/>
    </row>
    <row r="53" spans="11:11" s="7" customFormat="1" ht="12.75" hidden="1" customHeight="1" x14ac:dyDescent="0.2">
      <c r="K53" s="9"/>
    </row>
    <row r="54" spans="11:11" s="7" customFormat="1" ht="12.75" hidden="1" customHeight="1" x14ac:dyDescent="0.2">
      <c r="K54" s="9"/>
    </row>
    <row r="55" spans="11:11" s="7" customFormat="1" ht="12.75" hidden="1" customHeight="1" x14ac:dyDescent="0.2">
      <c r="K55" s="9"/>
    </row>
    <row r="56" spans="11:11" s="7" customFormat="1" ht="12.75" hidden="1" customHeight="1" x14ac:dyDescent="0.2">
      <c r="K56" s="9"/>
    </row>
    <row r="57" spans="11:11" s="7" customFormat="1" ht="12.75" hidden="1" customHeight="1" x14ac:dyDescent="0.2">
      <c r="K57" s="9"/>
    </row>
    <row r="58" spans="11:11" s="7" customFormat="1" ht="12.75" hidden="1" customHeight="1" x14ac:dyDescent="0.2">
      <c r="K58" s="9"/>
    </row>
    <row r="59" spans="11:11" s="7" customFormat="1" ht="12.75" hidden="1" customHeight="1" x14ac:dyDescent="0.2">
      <c r="K59" s="9"/>
    </row>
    <row r="60" spans="11:11" s="7" customFormat="1" ht="12.75" hidden="1" customHeight="1" x14ac:dyDescent="0.2">
      <c r="K60" s="9"/>
    </row>
    <row r="61" spans="11:11" s="7" customFormat="1" ht="12.75" hidden="1" customHeight="1" x14ac:dyDescent="0.2">
      <c r="K61" s="9"/>
    </row>
    <row r="62" spans="11:11" s="7" customFormat="1" ht="12.75" hidden="1" customHeight="1" x14ac:dyDescent="0.2">
      <c r="K62" s="9"/>
    </row>
    <row r="63" spans="11:11" s="7" customFormat="1" ht="12.75" hidden="1" customHeight="1" x14ac:dyDescent="0.2">
      <c r="K63" s="9"/>
    </row>
    <row r="64" spans="11:11" s="7" customFormat="1" ht="12.75" hidden="1" customHeight="1" x14ac:dyDescent="0.2">
      <c r="K64" s="9"/>
    </row>
    <row r="65" spans="11:11" s="7" customFormat="1" ht="12.75" hidden="1" customHeight="1" x14ac:dyDescent="0.2">
      <c r="K65" s="9"/>
    </row>
    <row r="66" spans="11:11" s="7" customFormat="1" ht="12.75" hidden="1" customHeight="1" x14ac:dyDescent="0.2">
      <c r="K66" s="9"/>
    </row>
    <row r="67" spans="11:11" s="7" customFormat="1" ht="12.75" hidden="1" customHeight="1" x14ac:dyDescent="0.2">
      <c r="K67" s="9"/>
    </row>
    <row r="68" spans="11:11" s="7" customFormat="1" ht="12.75" hidden="1" customHeight="1" x14ac:dyDescent="0.2">
      <c r="K68" s="9"/>
    </row>
    <row r="69" spans="11:11" s="7" customFormat="1" ht="12.75" hidden="1" customHeight="1" x14ac:dyDescent="0.2">
      <c r="K69" s="9"/>
    </row>
    <row r="70" spans="11:11" s="7" customFormat="1" ht="12.75" hidden="1" customHeight="1" x14ac:dyDescent="0.2">
      <c r="K70" s="9"/>
    </row>
    <row r="71" spans="11:11" s="7" customFormat="1" ht="12.75" hidden="1" customHeight="1" x14ac:dyDescent="0.2">
      <c r="K71" s="9"/>
    </row>
    <row r="72" spans="11:11" s="7" customFormat="1" ht="12.75" hidden="1" customHeight="1" x14ac:dyDescent="0.2">
      <c r="K72" s="9"/>
    </row>
    <row r="73" spans="11:11" s="7" customFormat="1" ht="12.75" hidden="1" customHeight="1" x14ac:dyDescent="0.2">
      <c r="K73" s="9"/>
    </row>
    <row r="74" spans="11:11" s="7" customFormat="1" ht="12.75" hidden="1" customHeight="1" x14ac:dyDescent="0.2">
      <c r="K74" s="9"/>
    </row>
    <row r="75" spans="11:11" s="7" customFormat="1" ht="12.75" hidden="1" customHeight="1" x14ac:dyDescent="0.2">
      <c r="K75" s="9"/>
    </row>
    <row r="76" spans="11:11" s="7" customFormat="1" ht="12.75" hidden="1" customHeight="1" x14ac:dyDescent="0.2">
      <c r="K76" s="9"/>
    </row>
    <row r="77" spans="11:11" s="7" customFormat="1" ht="12.75" hidden="1" customHeight="1" x14ac:dyDescent="0.2">
      <c r="K77" s="9"/>
    </row>
    <row r="78" spans="11:11" s="7" customFormat="1" ht="12.75" hidden="1" customHeight="1" x14ac:dyDescent="0.2">
      <c r="K78" s="9"/>
    </row>
    <row r="79" spans="11:11" s="7" customFormat="1" ht="12.75" hidden="1" customHeight="1" x14ac:dyDescent="0.2">
      <c r="K79" s="9"/>
    </row>
    <row r="80" spans="11:11" s="7" customFormat="1" ht="12.75" hidden="1" customHeight="1" x14ac:dyDescent="0.2">
      <c r="K80" s="9"/>
    </row>
    <row r="81" spans="11:11" s="7" customFormat="1" ht="12.75" hidden="1" customHeight="1" x14ac:dyDescent="0.2">
      <c r="K81" s="9"/>
    </row>
    <row r="82" spans="11:11" s="7" customFormat="1" ht="12.75" hidden="1" customHeight="1" x14ac:dyDescent="0.2">
      <c r="K82" s="9"/>
    </row>
    <row r="83" spans="11:11" s="7" customFormat="1" ht="12.75" hidden="1" customHeight="1" x14ac:dyDescent="0.2">
      <c r="K83" s="9"/>
    </row>
    <row r="84" spans="11:11" s="7" customFormat="1" ht="12.75" hidden="1" customHeight="1" x14ac:dyDescent="0.2">
      <c r="K84" s="9"/>
    </row>
    <row r="85" spans="11:11" s="7" customFormat="1" ht="12.75" hidden="1" customHeight="1" x14ac:dyDescent="0.2">
      <c r="K85" s="9"/>
    </row>
    <row r="86" spans="11:11" s="7" customFormat="1" ht="12.75" hidden="1" customHeight="1" x14ac:dyDescent="0.2">
      <c r="K86" s="9"/>
    </row>
    <row r="87" spans="11:11" s="7" customFormat="1" ht="12.75" hidden="1" customHeight="1" x14ac:dyDescent="0.2">
      <c r="K87" s="9"/>
    </row>
    <row r="88" spans="11:11" s="7" customFormat="1" ht="12.75" hidden="1" customHeight="1" x14ac:dyDescent="0.2">
      <c r="K88" s="9"/>
    </row>
    <row r="89" spans="11:11" s="7" customFormat="1" ht="12.75" hidden="1" customHeight="1" x14ac:dyDescent="0.2">
      <c r="K89" s="9"/>
    </row>
    <row r="90" spans="11:11" s="7" customFormat="1" ht="12.75" hidden="1" customHeight="1" x14ac:dyDescent="0.2">
      <c r="K90" s="9"/>
    </row>
    <row r="91" spans="11:11" s="7" customFormat="1" ht="12.75" hidden="1" customHeight="1" x14ac:dyDescent="0.2">
      <c r="K91" s="9"/>
    </row>
    <row r="92" spans="11:11" s="7" customFormat="1" ht="12.75" hidden="1" customHeight="1" x14ac:dyDescent="0.2">
      <c r="K92" s="9"/>
    </row>
    <row r="93" spans="11:11" s="7" customFormat="1" ht="12.75" hidden="1" customHeight="1" x14ac:dyDescent="0.2">
      <c r="K93" s="9"/>
    </row>
    <row r="94" spans="11:11" s="7" customFormat="1" ht="12.75" hidden="1" customHeight="1" x14ac:dyDescent="0.2">
      <c r="K94" s="9"/>
    </row>
    <row r="95" spans="11:11" s="7" customFormat="1" ht="12.75" hidden="1" customHeight="1" x14ac:dyDescent="0.2">
      <c r="K95" s="9"/>
    </row>
    <row r="96" spans="11:11" s="7" customFormat="1" ht="12.75" hidden="1" customHeight="1" x14ac:dyDescent="0.2">
      <c r="K96" s="9"/>
    </row>
    <row r="97" spans="11:11" s="7" customFormat="1" ht="12.75" hidden="1" customHeight="1" x14ac:dyDescent="0.2">
      <c r="K97" s="9"/>
    </row>
    <row r="98" spans="11:11" s="7" customFormat="1" ht="12.75" hidden="1" customHeight="1" x14ac:dyDescent="0.2">
      <c r="K98" s="9"/>
    </row>
    <row r="99" spans="11:11" s="7" customFormat="1" ht="12.75" hidden="1" customHeight="1" x14ac:dyDescent="0.2">
      <c r="K99" s="9"/>
    </row>
    <row r="100" spans="11:11" s="7" customFormat="1" ht="12.75" hidden="1" customHeight="1" x14ac:dyDescent="0.2">
      <c r="K100" s="9"/>
    </row>
    <row r="101" spans="11:11" s="7" customFormat="1" ht="12.75" hidden="1" customHeight="1" x14ac:dyDescent="0.2">
      <c r="K101" s="9"/>
    </row>
    <row r="102" spans="11:11" s="7" customFormat="1" ht="12.75" hidden="1" customHeight="1" x14ac:dyDescent="0.2">
      <c r="K102" s="9"/>
    </row>
    <row r="103" spans="11:11" s="7" customFormat="1" ht="12.75" hidden="1" customHeight="1" x14ac:dyDescent="0.2">
      <c r="K103" s="9"/>
    </row>
    <row r="104" spans="11:11" s="7" customFormat="1" ht="12.75" hidden="1" customHeight="1" x14ac:dyDescent="0.2">
      <c r="K104" s="9"/>
    </row>
    <row r="105" spans="11:11" s="7" customFormat="1" ht="12.75" hidden="1" customHeight="1" x14ac:dyDescent="0.2">
      <c r="K105" s="9"/>
    </row>
    <row r="106" spans="11:11" s="7" customFormat="1" ht="12.75" hidden="1" customHeight="1" x14ac:dyDescent="0.2">
      <c r="K106" s="9"/>
    </row>
    <row r="107" spans="11:11" s="7" customFormat="1" ht="12.75" hidden="1" customHeight="1" x14ac:dyDescent="0.2">
      <c r="K107" s="9"/>
    </row>
    <row r="108" spans="11:11" s="7" customFormat="1" ht="12.75" hidden="1" customHeight="1" x14ac:dyDescent="0.2">
      <c r="K108" s="9"/>
    </row>
    <row r="109" spans="11:11" s="7" customFormat="1" ht="12.75" hidden="1" customHeight="1" x14ac:dyDescent="0.2">
      <c r="K109" s="9"/>
    </row>
    <row r="110" spans="11:11" s="7" customFormat="1" ht="12.75" hidden="1" customHeight="1" x14ac:dyDescent="0.2">
      <c r="K110" s="9"/>
    </row>
    <row r="111" spans="11:11" s="7" customFormat="1" ht="12.75" hidden="1" customHeight="1" x14ac:dyDescent="0.2">
      <c r="K111" s="9"/>
    </row>
    <row r="112" spans="11:11" s="7" customFormat="1" ht="12.75" hidden="1" customHeight="1" x14ac:dyDescent="0.2">
      <c r="K112" s="9"/>
    </row>
    <row r="113" spans="11:11" s="7" customFormat="1" ht="12.75" hidden="1" customHeight="1" x14ac:dyDescent="0.2">
      <c r="K113" s="9"/>
    </row>
    <row r="114" spans="11:11" s="7" customFormat="1" ht="12.75" hidden="1" customHeight="1" x14ac:dyDescent="0.2">
      <c r="K114" s="9"/>
    </row>
    <row r="115" spans="11:11" s="7" customFormat="1" ht="12.75" hidden="1" customHeight="1" x14ac:dyDescent="0.2">
      <c r="K115" s="9"/>
    </row>
    <row r="116" spans="11:11" s="7" customFormat="1" ht="12.75" hidden="1" customHeight="1" x14ac:dyDescent="0.2">
      <c r="K116" s="9"/>
    </row>
    <row r="117" spans="11:11" s="7" customFormat="1" ht="12.75" hidden="1" customHeight="1" x14ac:dyDescent="0.2">
      <c r="K117" s="9"/>
    </row>
    <row r="118" spans="11:11" s="7" customFormat="1" ht="12.75" hidden="1" customHeight="1" x14ac:dyDescent="0.2">
      <c r="K118" s="9"/>
    </row>
    <row r="119" spans="11:11" s="7" customFormat="1" ht="12.75" hidden="1" customHeight="1" x14ac:dyDescent="0.2">
      <c r="K119" s="9"/>
    </row>
    <row r="120" spans="11:11" s="7" customFormat="1" ht="12.75" hidden="1" customHeight="1" x14ac:dyDescent="0.2">
      <c r="K120" s="9"/>
    </row>
    <row r="121" spans="11:11" s="7" customFormat="1" ht="12.75" hidden="1" customHeight="1" x14ac:dyDescent="0.2">
      <c r="K121" s="9"/>
    </row>
    <row r="122" spans="11:11" s="7" customFormat="1" ht="12.75" hidden="1" customHeight="1" x14ac:dyDescent="0.2">
      <c r="K122" s="9"/>
    </row>
    <row r="123" spans="11:11" s="7" customFormat="1" ht="12.75" hidden="1" customHeight="1" x14ac:dyDescent="0.2">
      <c r="K123" s="9"/>
    </row>
    <row r="124" spans="11:11" s="7" customFormat="1" ht="12.75" hidden="1" customHeight="1" x14ac:dyDescent="0.2">
      <c r="K124" s="9"/>
    </row>
    <row r="125" spans="11:11" s="7" customFormat="1" ht="12.75" hidden="1" customHeight="1" x14ac:dyDescent="0.2">
      <c r="K125" s="9"/>
    </row>
    <row r="126" spans="11:11" s="7" customFormat="1" ht="12.75" hidden="1" customHeight="1" x14ac:dyDescent="0.2">
      <c r="K126" s="9"/>
    </row>
    <row r="127" spans="11:11" s="7" customFormat="1" ht="12.75" hidden="1" customHeight="1" x14ac:dyDescent="0.2">
      <c r="K127" s="9"/>
    </row>
    <row r="128" spans="11:11" s="7" customFormat="1" ht="12.75" hidden="1" customHeight="1" x14ac:dyDescent="0.2">
      <c r="K128" s="9"/>
    </row>
    <row r="129" spans="11:11" s="7" customFormat="1" ht="12.75" hidden="1" customHeight="1" x14ac:dyDescent="0.2">
      <c r="K129" s="9"/>
    </row>
    <row r="130" spans="11:11" s="7" customFormat="1" ht="12.75" hidden="1" customHeight="1" x14ac:dyDescent="0.2">
      <c r="K130" s="9"/>
    </row>
    <row r="131" spans="11:11" s="7" customFormat="1" ht="12.75" hidden="1" customHeight="1" x14ac:dyDescent="0.2">
      <c r="K131" s="9"/>
    </row>
    <row r="132" spans="11:11" s="7" customFormat="1" ht="12.75" hidden="1" customHeight="1" x14ac:dyDescent="0.2">
      <c r="K132" s="9"/>
    </row>
    <row r="133" spans="11:11" s="7" customFormat="1" ht="12.75" hidden="1" customHeight="1" x14ac:dyDescent="0.2">
      <c r="K133" s="9"/>
    </row>
    <row r="134" spans="11:11" s="7" customFormat="1" ht="12.75" hidden="1" customHeight="1" x14ac:dyDescent="0.2">
      <c r="K134" s="9"/>
    </row>
    <row r="135" spans="11:11" s="7" customFormat="1" ht="12.75" hidden="1" customHeight="1" x14ac:dyDescent="0.2">
      <c r="K135" s="9"/>
    </row>
    <row r="136" spans="11:11" s="7" customFormat="1" ht="12.75" hidden="1" customHeight="1" x14ac:dyDescent="0.2">
      <c r="K136" s="9"/>
    </row>
    <row r="137" spans="11:11" s="7" customFormat="1" ht="12.75" hidden="1" customHeight="1" x14ac:dyDescent="0.2">
      <c r="K137" s="9"/>
    </row>
    <row r="138" spans="11:11" s="7" customFormat="1" ht="12.75" hidden="1" customHeight="1" x14ac:dyDescent="0.2">
      <c r="K138" s="9"/>
    </row>
    <row r="139" spans="11:11" s="7" customFormat="1" ht="12.75" hidden="1" customHeight="1" x14ac:dyDescent="0.2">
      <c r="K139" s="9"/>
    </row>
    <row r="140" spans="11:11" s="7" customFormat="1" ht="12.75" hidden="1" customHeight="1" x14ac:dyDescent="0.2">
      <c r="K140" s="9"/>
    </row>
    <row r="141" spans="11:11" s="7" customFormat="1" ht="12.75" hidden="1" customHeight="1" x14ac:dyDescent="0.2">
      <c r="K141" s="9"/>
    </row>
    <row r="142" spans="11:11" s="7" customFormat="1" ht="12.75" hidden="1" customHeight="1" x14ac:dyDescent="0.2">
      <c r="K142" s="9"/>
    </row>
    <row r="143" spans="11:11" s="7" customFormat="1" ht="12.75" hidden="1" customHeight="1" x14ac:dyDescent="0.2">
      <c r="K143" s="9"/>
    </row>
    <row r="144" spans="11:11" s="7" customFormat="1" ht="12.75" hidden="1" customHeight="1" x14ac:dyDescent="0.2">
      <c r="K144" s="9"/>
    </row>
    <row r="145" spans="11:11" s="7" customFormat="1" ht="12.75" hidden="1" customHeight="1" x14ac:dyDescent="0.2">
      <c r="K145" s="9"/>
    </row>
    <row r="146" spans="11:11" s="7" customFormat="1" ht="12.75" hidden="1" customHeight="1" x14ac:dyDescent="0.2">
      <c r="K146" s="9"/>
    </row>
    <row r="147" spans="11:11" s="7" customFormat="1" ht="12.75" hidden="1" customHeight="1" x14ac:dyDescent="0.2">
      <c r="K147" s="9"/>
    </row>
    <row r="148" spans="11:11" s="7" customFormat="1" ht="12.75" hidden="1" customHeight="1" x14ac:dyDescent="0.2">
      <c r="K148" s="9"/>
    </row>
    <row r="149" spans="11:11" s="7" customFormat="1" ht="12.75" hidden="1" customHeight="1" x14ac:dyDescent="0.2">
      <c r="K149" s="9"/>
    </row>
    <row r="150" spans="11:11" s="7" customFormat="1" ht="12.75" hidden="1" customHeight="1" x14ac:dyDescent="0.2">
      <c r="K150" s="9"/>
    </row>
    <row r="151" spans="11:11" s="7" customFormat="1" ht="12.75" hidden="1" customHeight="1" x14ac:dyDescent="0.2">
      <c r="K151" s="9"/>
    </row>
    <row r="152" spans="11:11" s="7" customFormat="1" ht="12.75" hidden="1" customHeight="1" x14ac:dyDescent="0.2">
      <c r="K152" s="9"/>
    </row>
    <row r="153" spans="11:11" s="7" customFormat="1" ht="12.75" hidden="1" customHeight="1" x14ac:dyDescent="0.2">
      <c r="K153" s="9"/>
    </row>
    <row r="154" spans="11:11" s="7" customFormat="1" ht="12.75" hidden="1" customHeight="1" x14ac:dyDescent="0.2">
      <c r="K154" s="9"/>
    </row>
    <row r="155" spans="11:11" s="7" customFormat="1" ht="12.75" hidden="1" customHeight="1" x14ac:dyDescent="0.2">
      <c r="K155" s="9"/>
    </row>
    <row r="156" spans="11:11" s="7" customFormat="1" ht="12.75" hidden="1" customHeight="1" x14ac:dyDescent="0.2">
      <c r="K156" s="9"/>
    </row>
    <row r="157" spans="11:11" s="7" customFormat="1" ht="12.75" hidden="1" customHeight="1" x14ac:dyDescent="0.2">
      <c r="K157" s="9"/>
    </row>
    <row r="158" spans="11:11" s="7" customFormat="1" ht="12.75" hidden="1" customHeight="1" x14ac:dyDescent="0.2">
      <c r="K158" s="9"/>
    </row>
    <row r="159" spans="11:11" s="7" customFormat="1" ht="12.75" hidden="1" customHeight="1" x14ac:dyDescent="0.2">
      <c r="K159" s="9"/>
    </row>
    <row r="160" spans="11:11" s="7" customFormat="1" ht="12.75" hidden="1" customHeight="1" x14ac:dyDescent="0.2">
      <c r="K160" s="9"/>
    </row>
    <row r="161" spans="11:11" s="7" customFormat="1" ht="12.75" hidden="1" customHeight="1" x14ac:dyDescent="0.2">
      <c r="K161" s="9"/>
    </row>
    <row r="162" spans="11:11" s="7" customFormat="1" ht="12.75" hidden="1" customHeight="1" x14ac:dyDescent="0.2">
      <c r="K162" s="9"/>
    </row>
    <row r="163" spans="11:11" s="7" customFormat="1" ht="12.75" hidden="1" customHeight="1" x14ac:dyDescent="0.2">
      <c r="K163" s="9"/>
    </row>
    <row r="164" spans="11:11" s="7" customFormat="1" ht="12.75" hidden="1" customHeight="1" x14ac:dyDescent="0.2">
      <c r="K164" s="9"/>
    </row>
    <row r="165" spans="11:11" s="7" customFormat="1" ht="12.75" hidden="1" customHeight="1" x14ac:dyDescent="0.2">
      <c r="K165" s="9"/>
    </row>
    <row r="166" spans="11:11" s="7" customFormat="1" ht="12.75" hidden="1" customHeight="1" x14ac:dyDescent="0.2">
      <c r="K166" s="9"/>
    </row>
    <row r="167" spans="11:11" s="7" customFormat="1" ht="12.75" hidden="1" customHeight="1" x14ac:dyDescent="0.2">
      <c r="K167" s="9"/>
    </row>
    <row r="168" spans="11:11" s="7" customFormat="1" ht="12.75" hidden="1" customHeight="1" x14ac:dyDescent="0.2">
      <c r="K168" s="9"/>
    </row>
    <row r="169" spans="11:11" s="7" customFormat="1" ht="12.75" hidden="1" customHeight="1" x14ac:dyDescent="0.2">
      <c r="K169" s="9"/>
    </row>
    <row r="170" spans="11:11" s="7" customFormat="1" ht="12.75" hidden="1" customHeight="1" x14ac:dyDescent="0.2">
      <c r="K170" s="9"/>
    </row>
    <row r="171" spans="11:11" s="7" customFormat="1" ht="12.75" hidden="1" customHeight="1" x14ac:dyDescent="0.2">
      <c r="K171" s="9"/>
    </row>
    <row r="172" spans="11:11" s="7" customFormat="1" ht="12.75" hidden="1" customHeight="1" x14ac:dyDescent="0.2">
      <c r="K172" s="9"/>
    </row>
    <row r="173" spans="11:11" s="7" customFormat="1" ht="12.75" hidden="1" customHeight="1" x14ac:dyDescent="0.2">
      <c r="K173" s="9"/>
    </row>
    <row r="174" spans="11:11" s="7" customFormat="1" ht="12.75" hidden="1" customHeight="1" x14ac:dyDescent="0.2">
      <c r="K174" s="9"/>
    </row>
    <row r="175" spans="11:11" s="7" customFormat="1" ht="12.75" hidden="1" customHeight="1" x14ac:dyDescent="0.2">
      <c r="K175" s="9"/>
    </row>
    <row r="176" spans="11:11" s="7" customFormat="1" ht="12.75" hidden="1" customHeight="1" x14ac:dyDescent="0.2">
      <c r="K176" s="9"/>
    </row>
    <row r="177" spans="11:11" s="7" customFormat="1" ht="12.75" hidden="1" customHeight="1" x14ac:dyDescent="0.2">
      <c r="K177" s="9"/>
    </row>
    <row r="178" spans="11:11" s="7" customFormat="1" ht="12.75" hidden="1" customHeight="1" x14ac:dyDescent="0.2">
      <c r="K178" s="9"/>
    </row>
    <row r="179" spans="11:11" s="7" customFormat="1" ht="12.75" hidden="1" customHeight="1" x14ac:dyDescent="0.2">
      <c r="K179" s="9"/>
    </row>
    <row r="180" spans="11:11" s="7" customFormat="1" ht="12.75" hidden="1" customHeight="1" x14ac:dyDescent="0.2">
      <c r="K180" s="9"/>
    </row>
    <row r="181" spans="11:11" s="7" customFormat="1" ht="12.75" hidden="1" customHeight="1" x14ac:dyDescent="0.2">
      <c r="K181" s="9"/>
    </row>
    <row r="182" spans="11:11" s="7" customFormat="1" ht="12.75" hidden="1" customHeight="1" x14ac:dyDescent="0.2">
      <c r="K182" s="9"/>
    </row>
    <row r="183" spans="11:11" s="7" customFormat="1" ht="12.75" hidden="1" customHeight="1" x14ac:dyDescent="0.2">
      <c r="K183" s="9"/>
    </row>
    <row r="184" spans="11:11" s="7" customFormat="1" ht="12.75" hidden="1" customHeight="1" x14ac:dyDescent="0.2">
      <c r="K184" s="9"/>
    </row>
    <row r="185" spans="11:11" s="7" customFormat="1" ht="12.75" hidden="1" customHeight="1" x14ac:dyDescent="0.2">
      <c r="K185" s="9"/>
    </row>
    <row r="186" spans="11:11" s="7" customFormat="1" ht="12.75" hidden="1" customHeight="1" x14ac:dyDescent="0.2">
      <c r="K186" s="9"/>
    </row>
    <row r="187" spans="11:11" s="7" customFormat="1" ht="12.75" hidden="1" customHeight="1" x14ac:dyDescent="0.2">
      <c r="K187" s="9"/>
    </row>
    <row r="188" spans="11:11" s="7" customFormat="1" ht="12.75" hidden="1" customHeight="1" x14ac:dyDescent="0.2">
      <c r="K188" s="9"/>
    </row>
    <row r="189" spans="11:11" s="7" customFormat="1" ht="12.75" hidden="1" customHeight="1" x14ac:dyDescent="0.2">
      <c r="K189" s="9"/>
    </row>
    <row r="190" spans="11:11" s="7" customFormat="1" ht="12.75" hidden="1" customHeight="1" x14ac:dyDescent="0.2">
      <c r="K190" s="9"/>
    </row>
    <row r="191" spans="11:11" s="7" customFormat="1" ht="12.75" hidden="1" customHeight="1" x14ac:dyDescent="0.2">
      <c r="K191" s="9"/>
    </row>
    <row r="192" spans="11:11" s="7" customFormat="1" ht="12.75" hidden="1" customHeight="1" x14ac:dyDescent="0.2">
      <c r="K192" s="9"/>
    </row>
    <row r="193" spans="11:11" s="7" customFormat="1" ht="12.75" hidden="1" customHeight="1" x14ac:dyDescent="0.2">
      <c r="K193" s="9"/>
    </row>
    <row r="194" spans="11:11" s="7" customFormat="1" ht="12.75" hidden="1" customHeight="1" x14ac:dyDescent="0.2">
      <c r="K194" s="9"/>
    </row>
    <row r="195" spans="11:11" s="7" customFormat="1" ht="12.75" hidden="1" customHeight="1" x14ac:dyDescent="0.2">
      <c r="K195" s="9"/>
    </row>
    <row r="196" spans="11:11" s="7" customFormat="1" ht="12.75" hidden="1" customHeight="1" x14ac:dyDescent="0.2">
      <c r="K196" s="9"/>
    </row>
    <row r="197" spans="11:11" s="7" customFormat="1" ht="12.75" hidden="1" customHeight="1" x14ac:dyDescent="0.2">
      <c r="K197" s="9"/>
    </row>
    <row r="198" spans="11:11" s="7" customFormat="1" ht="12.75" hidden="1" customHeight="1" x14ac:dyDescent="0.2">
      <c r="K198" s="9"/>
    </row>
    <row r="199" spans="11:11" s="7" customFormat="1" ht="12.75" hidden="1" customHeight="1" x14ac:dyDescent="0.2">
      <c r="K199" s="9"/>
    </row>
    <row r="200" spans="11:11" s="7" customFormat="1" ht="12.75" hidden="1" customHeight="1" x14ac:dyDescent="0.2">
      <c r="K200" s="9"/>
    </row>
    <row r="201" spans="11:11" s="7" customFormat="1" ht="12.75" hidden="1" customHeight="1" x14ac:dyDescent="0.2">
      <c r="K201" s="9"/>
    </row>
    <row r="202" spans="11:11" s="7" customFormat="1" ht="12.75" hidden="1" customHeight="1" x14ac:dyDescent="0.2">
      <c r="K202" s="9"/>
    </row>
    <row r="203" spans="11:11" s="7" customFormat="1" ht="12.75" hidden="1" customHeight="1" x14ac:dyDescent="0.2">
      <c r="K203" s="9"/>
    </row>
    <row r="204" spans="11:11" s="7" customFormat="1" ht="12.75" hidden="1" customHeight="1" x14ac:dyDescent="0.2">
      <c r="K204" s="9"/>
    </row>
    <row r="205" spans="11:11" s="7" customFormat="1" ht="12.75" hidden="1" customHeight="1" x14ac:dyDescent="0.2">
      <c r="K205" s="9"/>
    </row>
    <row r="206" spans="11:11" s="7" customFormat="1" ht="12.75" hidden="1" customHeight="1" x14ac:dyDescent="0.2">
      <c r="K206" s="9"/>
    </row>
    <row r="207" spans="11:11" s="7" customFormat="1" ht="12.75" hidden="1" customHeight="1" x14ac:dyDescent="0.2">
      <c r="K207" s="9"/>
    </row>
    <row r="208" spans="11:11" s="7" customFormat="1" ht="12.75" hidden="1" customHeight="1" x14ac:dyDescent="0.2">
      <c r="K208" s="9"/>
    </row>
    <row r="209" spans="11:11" s="7" customFormat="1" ht="12.75" hidden="1" customHeight="1" x14ac:dyDescent="0.2">
      <c r="K209" s="9"/>
    </row>
    <row r="210" spans="11:11" s="7" customFormat="1" ht="12.75" hidden="1" customHeight="1" x14ac:dyDescent="0.2">
      <c r="K210" s="9"/>
    </row>
    <row r="211" spans="11:11" s="7" customFormat="1" ht="12.75" hidden="1" customHeight="1" x14ac:dyDescent="0.2">
      <c r="K211" s="9"/>
    </row>
    <row r="212" spans="11:11" s="7" customFormat="1" ht="12.75" hidden="1" customHeight="1" x14ac:dyDescent="0.2">
      <c r="K212" s="9"/>
    </row>
    <row r="213" spans="11:11" s="7" customFormat="1" ht="12.75" hidden="1" customHeight="1" x14ac:dyDescent="0.2">
      <c r="K213" s="9"/>
    </row>
    <row r="214" spans="11:11" s="7" customFormat="1" ht="12.75" hidden="1" customHeight="1" x14ac:dyDescent="0.2">
      <c r="K214" s="9"/>
    </row>
    <row r="215" spans="11:11" s="7" customFormat="1" ht="12.75" hidden="1" customHeight="1" x14ac:dyDescent="0.2">
      <c r="K215" s="9"/>
    </row>
    <row r="216" spans="11:11" s="7" customFormat="1" ht="12.75" hidden="1" customHeight="1" x14ac:dyDescent="0.2">
      <c r="K216" s="9"/>
    </row>
    <row r="217" spans="11:11" s="7" customFormat="1" ht="12.75" hidden="1" customHeight="1" x14ac:dyDescent="0.2">
      <c r="K217" s="9"/>
    </row>
    <row r="218" spans="11:11" s="7" customFormat="1" ht="12.75" hidden="1" customHeight="1" x14ac:dyDescent="0.2">
      <c r="K218" s="9"/>
    </row>
    <row r="219" spans="11:11" s="7" customFormat="1" ht="12.75" hidden="1" customHeight="1" x14ac:dyDescent="0.2">
      <c r="K219" s="9"/>
    </row>
    <row r="220" spans="11:11" s="7" customFormat="1" ht="12.75" hidden="1" customHeight="1" x14ac:dyDescent="0.2">
      <c r="K220" s="9"/>
    </row>
    <row r="221" spans="11:11" s="7" customFormat="1" ht="12.75" hidden="1" customHeight="1" x14ac:dyDescent="0.2">
      <c r="K221" s="9"/>
    </row>
    <row r="222" spans="11:11" s="7" customFormat="1" ht="12.75" hidden="1" customHeight="1" x14ac:dyDescent="0.2">
      <c r="K222" s="9"/>
    </row>
    <row r="223" spans="11:11" s="7" customFormat="1" ht="12.75" hidden="1" customHeight="1" x14ac:dyDescent="0.2">
      <c r="K223" s="9"/>
    </row>
    <row r="224" spans="11:11" s="7" customFormat="1" ht="12.75" hidden="1" customHeight="1" x14ac:dyDescent="0.2">
      <c r="K224" s="9"/>
    </row>
    <row r="225" spans="11:11" s="7" customFormat="1" ht="12.75" hidden="1" customHeight="1" x14ac:dyDescent="0.2">
      <c r="K225" s="9"/>
    </row>
    <row r="226" spans="11:11" s="7" customFormat="1" ht="12.75" hidden="1" customHeight="1" x14ac:dyDescent="0.2">
      <c r="K226" s="9"/>
    </row>
    <row r="227" spans="11:11" s="7" customFormat="1" ht="12.75" hidden="1" customHeight="1" x14ac:dyDescent="0.2">
      <c r="K227" s="9"/>
    </row>
    <row r="228" spans="11:11" s="7" customFormat="1" ht="12.75" hidden="1" customHeight="1" x14ac:dyDescent="0.2">
      <c r="K228" s="9"/>
    </row>
    <row r="229" spans="11:11" s="7" customFormat="1" ht="12.75" hidden="1" customHeight="1" x14ac:dyDescent="0.2">
      <c r="K229" s="9"/>
    </row>
    <row r="230" spans="11:11" s="7" customFormat="1" ht="12.75" hidden="1" customHeight="1" x14ac:dyDescent="0.2">
      <c r="K230" s="9"/>
    </row>
    <row r="231" spans="11:11" s="7" customFormat="1" ht="12.75" hidden="1" customHeight="1" x14ac:dyDescent="0.2">
      <c r="K231" s="9"/>
    </row>
    <row r="232" spans="11:11" s="7" customFormat="1" ht="12.75" hidden="1" customHeight="1" x14ac:dyDescent="0.2">
      <c r="K232" s="9"/>
    </row>
    <row r="233" spans="11:11" s="7" customFormat="1" ht="12.75" hidden="1" customHeight="1" x14ac:dyDescent="0.2">
      <c r="K233" s="9"/>
    </row>
    <row r="234" spans="11:11" s="7" customFormat="1" ht="12.75" hidden="1" customHeight="1" x14ac:dyDescent="0.2">
      <c r="K234" s="9"/>
    </row>
    <row r="235" spans="11:11" s="7" customFormat="1" ht="12.75" hidden="1" customHeight="1" x14ac:dyDescent="0.2">
      <c r="K235" s="9"/>
    </row>
    <row r="236" spans="11:11" s="7" customFormat="1" ht="12.75" hidden="1" customHeight="1" x14ac:dyDescent="0.2">
      <c r="K236" s="9"/>
    </row>
    <row r="237" spans="11:11" s="7" customFormat="1" ht="12.75" hidden="1" customHeight="1" x14ac:dyDescent="0.2">
      <c r="K237" s="9"/>
    </row>
    <row r="238" spans="11:11" s="7" customFormat="1" ht="12.75" hidden="1" customHeight="1" x14ac:dyDescent="0.2">
      <c r="K238" s="9"/>
    </row>
    <row r="239" spans="11:11" s="7" customFormat="1" ht="12.75" hidden="1" customHeight="1" x14ac:dyDescent="0.2">
      <c r="K239" s="9"/>
    </row>
    <row r="240" spans="11:11" s="7" customFormat="1" ht="12.75" hidden="1" customHeight="1" x14ac:dyDescent="0.2">
      <c r="K240" s="9"/>
    </row>
    <row r="241" spans="11:11" s="7" customFormat="1" ht="12.75" hidden="1" customHeight="1" x14ac:dyDescent="0.2">
      <c r="K241" s="9"/>
    </row>
    <row r="242" spans="11:11" s="7" customFormat="1" ht="12.75" hidden="1" customHeight="1" x14ac:dyDescent="0.2">
      <c r="K242" s="9"/>
    </row>
    <row r="243" spans="11:11" s="7" customFormat="1" ht="12.75" hidden="1" customHeight="1" x14ac:dyDescent="0.2">
      <c r="K243" s="9"/>
    </row>
    <row r="244" spans="11:11" s="7" customFormat="1" ht="12.75" hidden="1" customHeight="1" x14ac:dyDescent="0.2">
      <c r="K244" s="9"/>
    </row>
    <row r="245" spans="11:11" s="7" customFormat="1" ht="12.75" hidden="1" customHeight="1" x14ac:dyDescent="0.2">
      <c r="K245" s="9"/>
    </row>
    <row r="246" spans="11:11" s="7" customFormat="1" ht="12.75" hidden="1" customHeight="1" x14ac:dyDescent="0.2">
      <c r="K246" s="9"/>
    </row>
    <row r="247" spans="11:11" s="7" customFormat="1" ht="12.75" hidden="1" customHeight="1" x14ac:dyDescent="0.2">
      <c r="K247" s="9"/>
    </row>
    <row r="248" spans="11:11" s="7" customFormat="1" ht="12.75" hidden="1" customHeight="1" x14ac:dyDescent="0.2">
      <c r="K248" s="9"/>
    </row>
    <row r="249" spans="11:11" s="7" customFormat="1" ht="12.75" hidden="1" customHeight="1" x14ac:dyDescent="0.2">
      <c r="K249" s="9"/>
    </row>
    <row r="250" spans="11:11" s="7" customFormat="1" ht="12.75" hidden="1" customHeight="1" x14ac:dyDescent="0.2">
      <c r="K250" s="9"/>
    </row>
    <row r="251" spans="11:11" s="7" customFormat="1" ht="12.75" hidden="1" customHeight="1" x14ac:dyDescent="0.2">
      <c r="K251" s="9"/>
    </row>
    <row r="252" spans="11:11" s="7" customFormat="1" ht="12.75" hidden="1" customHeight="1" x14ac:dyDescent="0.2">
      <c r="K252" s="9"/>
    </row>
    <row r="253" spans="11:11" s="7" customFormat="1" ht="12.75" hidden="1" customHeight="1" x14ac:dyDescent="0.2">
      <c r="K253" s="9"/>
    </row>
    <row r="254" spans="11:11" s="7" customFormat="1" ht="12.75" hidden="1" customHeight="1" x14ac:dyDescent="0.2">
      <c r="K254" s="9"/>
    </row>
    <row r="255" spans="11:11" s="7" customFormat="1" ht="12.75" hidden="1" customHeight="1" x14ac:dyDescent="0.2">
      <c r="K255" s="9"/>
    </row>
    <row r="256" spans="11:11" s="7" customFormat="1" ht="12.75" hidden="1" customHeight="1" x14ac:dyDescent="0.2">
      <c r="K256" s="9"/>
    </row>
    <row r="257" spans="11:11" s="7" customFormat="1" ht="12.75" hidden="1" customHeight="1" x14ac:dyDescent="0.2">
      <c r="K257" s="9"/>
    </row>
    <row r="258" spans="11:11" s="7" customFormat="1" ht="12.75" hidden="1" customHeight="1" x14ac:dyDescent="0.2">
      <c r="K258" s="9"/>
    </row>
    <row r="259" spans="11:11" s="7" customFormat="1" ht="12.75" hidden="1" customHeight="1" x14ac:dyDescent="0.2">
      <c r="K259" s="9"/>
    </row>
    <row r="260" spans="11:11" s="7" customFormat="1" ht="12.75" hidden="1" customHeight="1" x14ac:dyDescent="0.2">
      <c r="K260" s="9"/>
    </row>
    <row r="261" spans="11:11" s="7" customFormat="1" ht="12.75" hidden="1" customHeight="1" x14ac:dyDescent="0.2">
      <c r="K261" s="9"/>
    </row>
    <row r="262" spans="11:11" s="7" customFormat="1" ht="12.75" hidden="1" customHeight="1" x14ac:dyDescent="0.2">
      <c r="K262" s="9"/>
    </row>
    <row r="263" spans="11:11" s="7" customFormat="1" ht="12.75" hidden="1" customHeight="1" x14ac:dyDescent="0.2">
      <c r="K263" s="9"/>
    </row>
  </sheetData>
  <sheetProtection password="FECC" sheet="1"/>
  <phoneticPr fontId="3" type="noConversion"/>
  <conditionalFormatting sqref="B3">
    <cfRule type="cellIs" dxfId="20" priority="23" stopIfTrue="1" operator="equal">
      <formula>"kann neu belegt werden"</formula>
    </cfRule>
  </conditionalFormatting>
  <conditionalFormatting sqref="B4">
    <cfRule type="cellIs" dxfId="19" priority="22" stopIfTrue="1" operator="equal">
      <formula>"kann neu belegt werden"</formula>
    </cfRule>
  </conditionalFormatting>
  <conditionalFormatting sqref="B5">
    <cfRule type="cellIs" dxfId="18" priority="21" stopIfTrue="1" operator="equal">
      <formula>"kann neu belegt werden"</formula>
    </cfRule>
  </conditionalFormatting>
  <conditionalFormatting sqref="B6">
    <cfRule type="cellIs" dxfId="17" priority="20" stopIfTrue="1" operator="equal">
      <formula>"kann neu belegt werden"</formula>
    </cfRule>
  </conditionalFormatting>
  <conditionalFormatting sqref="B7">
    <cfRule type="cellIs" dxfId="16" priority="19" stopIfTrue="1" operator="equal">
      <formula>"kann neu belegt werden"</formula>
    </cfRule>
  </conditionalFormatting>
  <conditionalFormatting sqref="B8">
    <cfRule type="cellIs" dxfId="15" priority="18" stopIfTrue="1" operator="equal">
      <formula>"kann neu belegt werden"</formula>
    </cfRule>
  </conditionalFormatting>
  <conditionalFormatting sqref="B9">
    <cfRule type="cellIs" dxfId="14" priority="17" stopIfTrue="1" operator="equal">
      <formula>"kann neu belegt werden"</formula>
    </cfRule>
  </conditionalFormatting>
  <conditionalFormatting sqref="B10">
    <cfRule type="cellIs" dxfId="13" priority="16" stopIfTrue="1" operator="equal">
      <formula>"kann neu belegt werden"</formula>
    </cfRule>
  </conditionalFormatting>
  <conditionalFormatting sqref="B11">
    <cfRule type="cellIs" dxfId="12" priority="15" stopIfTrue="1" operator="equal">
      <formula>"kann neu belegt werden"</formula>
    </cfRule>
  </conditionalFormatting>
  <conditionalFormatting sqref="B12">
    <cfRule type="cellIs" dxfId="11" priority="13" stopIfTrue="1" operator="equal">
      <formula>"kann neu belegt werden"</formula>
    </cfRule>
  </conditionalFormatting>
  <conditionalFormatting sqref="B13">
    <cfRule type="cellIs" dxfId="10" priority="11" stopIfTrue="1" operator="equal">
      <formula>"kann neu belegt werden"</formula>
    </cfRule>
  </conditionalFormatting>
  <conditionalFormatting sqref="B16">
    <cfRule type="cellIs" dxfId="9" priority="8" stopIfTrue="1" operator="equal">
      <formula>"kann neu belegt werden"</formula>
    </cfRule>
  </conditionalFormatting>
  <conditionalFormatting sqref="B23">
    <cfRule type="cellIs" dxfId="8" priority="7" stopIfTrue="1" operator="equal">
      <formula>"kann neu belegt werden"</formula>
    </cfRule>
  </conditionalFormatting>
  <conditionalFormatting sqref="B14">
    <cfRule type="cellIs" dxfId="7" priority="10" stopIfTrue="1" operator="equal">
      <formula>"kann neu belegt werden"</formula>
    </cfRule>
  </conditionalFormatting>
  <conditionalFormatting sqref="B15">
    <cfRule type="cellIs" dxfId="6" priority="9" stopIfTrue="1" operator="equal">
      <formula>"kann neu belegt werden"</formula>
    </cfRule>
  </conditionalFormatting>
  <conditionalFormatting sqref="B24">
    <cfRule type="cellIs" dxfId="5" priority="6" stopIfTrue="1" operator="equal">
      <formula>"kann neu belegt werden"</formula>
    </cfRule>
  </conditionalFormatting>
  <conditionalFormatting sqref="B21:B22">
    <cfRule type="cellIs" dxfId="4" priority="5" stopIfTrue="1" operator="equal">
      <formula>"kann neu belegt werden"</formula>
    </cfRule>
  </conditionalFormatting>
  <conditionalFormatting sqref="B17:B20">
    <cfRule type="cellIs" dxfId="3" priority="4" stopIfTrue="1" operator="equal">
      <formula>"kann neu belegt werden"</formula>
    </cfRule>
  </conditionalFormatting>
  <conditionalFormatting sqref="B27">
    <cfRule type="cellIs" dxfId="2" priority="3" stopIfTrue="1" operator="equal">
      <formula>"kann neu belegt werden"</formula>
    </cfRule>
  </conditionalFormatting>
  <conditionalFormatting sqref="B28">
    <cfRule type="cellIs" dxfId="1" priority="2" stopIfTrue="1" operator="equal">
      <formula>"kann neu belegt werden"</formula>
    </cfRule>
  </conditionalFormatting>
  <conditionalFormatting sqref="B25:B26">
    <cfRule type="cellIs" dxfId="0" priority="1" stopIfTrue="1" operator="equal">
      <formula>"kann neu belegt werden"</formula>
    </cfRule>
  </conditionalFormatting>
  <pageMargins left="0.78740157499999996" right="0.78740157499999996" top="0.984251969" bottom="0.984251969" header="0.4921259845" footer="0.492125984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Produktauswahl und Kalkulation</vt:lpstr>
      <vt:lpstr>Aufschlüsselung Produkte</vt:lpstr>
      <vt:lpstr>Einzelkomponenten</vt:lpstr>
      <vt:lpstr>'Aufschlüsselung Produkte'!Druckbereich</vt:lpstr>
    </vt:vector>
  </TitlesOfParts>
  <Company>MHH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Rechnungsformular RCUT intern-extern V4.0</dc:title>
  <dc:creator>dittrich</dc:creator>
  <dc:description>Rechnungsformular RCUT intern-extern V4.0</dc:description>
  <cp:lastModifiedBy>Dittrich-Breiholz, Oliver Dr.</cp:lastModifiedBy>
  <cp:lastPrinted>2015-08-29T08:29:02Z</cp:lastPrinted>
  <dcterms:created xsi:type="dcterms:W3CDTF">2008-06-27T07:08:10Z</dcterms:created>
  <dcterms:modified xsi:type="dcterms:W3CDTF">2016-08-17T14:49:26Z</dcterms:modified>
</cp:coreProperties>
</file>